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amento de Presupuestos 2024\Información Externa 2024\Informe Junta de Gobierno ENE-JUN-2024\Enero-junio 2024\"/>
    </mc:Choice>
  </mc:AlternateContent>
  <xr:revisionPtr revIDLastSave="0" documentId="13_ncr:1_{AB72C5C2-23E0-4833-9450-D7564AECED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5.3.1.a (1)" sheetId="7" r:id="rId1"/>
    <sheet name="Anexo 5.3.1.a (2)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8" l="1"/>
  <c r="G34" i="8"/>
  <c r="G33" i="8"/>
  <c r="E36" i="8"/>
  <c r="D36" i="8"/>
  <c r="C36" i="8"/>
  <c r="B36" i="8"/>
  <c r="F12" i="8"/>
  <c r="E12" i="8"/>
  <c r="D12" i="8"/>
  <c r="C12" i="8"/>
  <c r="B12" i="8"/>
  <c r="F21" i="8"/>
  <c r="E21" i="8"/>
  <c r="D21" i="8"/>
  <c r="C21" i="8"/>
  <c r="B21" i="8"/>
  <c r="C26" i="8"/>
  <c r="D26" i="8"/>
  <c r="E26" i="8"/>
  <c r="F26" i="8"/>
  <c r="C27" i="8"/>
  <c r="D27" i="8"/>
  <c r="E27" i="8"/>
  <c r="F27" i="8"/>
  <c r="C28" i="8"/>
  <c r="D28" i="8"/>
  <c r="E28" i="8"/>
  <c r="F28" i="8"/>
  <c r="C29" i="8"/>
  <c r="D29" i="8"/>
  <c r="E29" i="8"/>
  <c r="F29" i="8"/>
  <c r="B27" i="8"/>
  <c r="B28" i="8"/>
  <c r="B29" i="8"/>
  <c r="B26" i="8"/>
  <c r="G20" i="8"/>
  <c r="H20" i="8" s="1"/>
  <c r="G19" i="8"/>
  <c r="H19" i="8" s="1"/>
  <c r="G18" i="8"/>
  <c r="H18" i="8" s="1"/>
  <c r="G17" i="8"/>
  <c r="H17" i="8" s="1"/>
  <c r="G11" i="8"/>
  <c r="H11" i="8" s="1"/>
  <c r="G10" i="8"/>
  <c r="H10" i="8" s="1"/>
  <c r="G9" i="8"/>
  <c r="G27" i="8" s="1"/>
  <c r="G8" i="8"/>
  <c r="H8" i="8" s="1"/>
  <c r="G36" i="8" l="1"/>
  <c r="C30" i="8"/>
  <c r="B30" i="8"/>
  <c r="F30" i="8"/>
  <c r="D30" i="8"/>
  <c r="E30" i="8"/>
  <c r="H27" i="8"/>
  <c r="G28" i="8"/>
  <c r="H28" i="8" s="1"/>
  <c r="G21" i="8"/>
  <c r="H21" i="8" s="1"/>
  <c r="H9" i="8"/>
  <c r="G29" i="8"/>
  <c r="H29" i="8" s="1"/>
  <c r="G26" i="8"/>
  <c r="G12" i="8"/>
  <c r="H12" i="8" s="1"/>
  <c r="G30" i="8" l="1"/>
  <c r="H30" i="8" s="1"/>
  <c r="H26" i="8"/>
  <c r="F22" i="7" l="1"/>
  <c r="D22" i="7"/>
  <c r="C22" i="7"/>
  <c r="B22" i="7"/>
  <c r="H21" i="7"/>
  <c r="I21" i="7" s="1"/>
  <c r="J21" i="7" s="1"/>
  <c r="I20" i="7"/>
  <c r="J20" i="7" s="1"/>
  <c r="H19" i="7"/>
  <c r="F19" i="7"/>
  <c r="G19" i="7" s="1"/>
  <c r="D19" i="7"/>
  <c r="E19" i="7" s="1"/>
  <c r="C19" i="7"/>
  <c r="C23" i="7" s="1"/>
  <c r="B19" i="7"/>
  <c r="I18" i="7"/>
  <c r="L18" i="7" s="1"/>
  <c r="G18" i="7"/>
  <c r="I17" i="7"/>
  <c r="J17" i="7" s="1"/>
  <c r="G17" i="7"/>
  <c r="I16" i="7"/>
  <c r="L16" i="7" s="1"/>
  <c r="G16" i="7"/>
  <c r="I15" i="7"/>
  <c r="M15" i="7" s="1"/>
  <c r="G15" i="7"/>
  <c r="H11" i="7"/>
  <c r="F11" i="7"/>
  <c r="D11" i="7"/>
  <c r="C11" i="7"/>
  <c r="B11" i="7"/>
  <c r="I10" i="7"/>
  <c r="L10" i="7" s="1"/>
  <c r="G10" i="7"/>
  <c r="I9" i="7"/>
  <c r="G9" i="7"/>
  <c r="K17" i="7" l="1"/>
  <c r="L17" i="7"/>
  <c r="B23" i="7"/>
  <c r="J15" i="7"/>
  <c r="K15" i="7"/>
  <c r="L15" i="7"/>
  <c r="I11" i="7"/>
  <c r="L11" i="7"/>
  <c r="J9" i="7"/>
  <c r="G11" i="7"/>
  <c r="K9" i="7"/>
  <c r="L9" i="7"/>
  <c r="H22" i="7"/>
  <c r="H23" i="7" s="1"/>
  <c r="F23" i="7"/>
  <c r="K16" i="7"/>
  <c r="M17" i="7"/>
  <c r="K18" i="7"/>
  <c r="D23" i="7"/>
  <c r="M16" i="7"/>
  <c r="M18" i="7"/>
  <c r="I19" i="7"/>
  <c r="J16" i="7"/>
  <c r="J18" i="7"/>
  <c r="M11" i="7"/>
  <c r="K11" i="7"/>
  <c r="J10" i="7"/>
  <c r="M9" i="7"/>
  <c r="K10" i="7"/>
  <c r="M10" i="7"/>
  <c r="I22" i="7" l="1"/>
  <c r="J22" i="7" s="1"/>
  <c r="J11" i="7"/>
  <c r="E23" i="7"/>
  <c r="G23" i="7"/>
  <c r="M19" i="7"/>
  <c r="K19" i="7"/>
  <c r="J19" i="7"/>
  <c r="L19" i="7"/>
  <c r="I23" i="7" l="1"/>
  <c r="J23" i="7" l="1"/>
  <c r="L23" i="7"/>
  <c r="K23" i="7"/>
  <c r="M23" i="7"/>
  <c r="C31" i="7"/>
</calcChain>
</file>

<file path=xl/sharedStrings.xml><?xml version="1.0" encoding="utf-8"?>
<sst xmlns="http://schemas.openxmlformats.org/spreadsheetml/2006/main" count="114" uniqueCount="79">
  <si>
    <t>Presupuesto Ejercido y Presupuesto Devengado</t>
  </si>
  <si>
    <t>(Miles de Pesos)</t>
  </si>
  <si>
    <t>INGRESOS</t>
  </si>
  <si>
    <t>Fuente de Ingresos</t>
  </si>
  <si>
    <t>Presupuesto Original Anual</t>
  </si>
  <si>
    <t>Presupuesto modificado anual
(A)</t>
  </si>
  <si>
    <t>Porcentaje del total captado respecto del programado al periodo
(H) = (F/B)*100</t>
  </si>
  <si>
    <t xml:space="preserve">(Menor) o Mayor capatación en relación con lo programado al periodo
</t>
  </si>
  <si>
    <t>Porcentaje del total captado respecto del modificado anual
(I) = (F/A)*100</t>
  </si>
  <si>
    <t>Programado al periodo
(B)</t>
  </si>
  <si>
    <t>Porcentaje del programado al periodo respecto del presupuesto modificado anual
(C) = (B/A)*100</t>
  </si>
  <si>
    <t>Captado por la operación del ejercicio 2019
(D)</t>
  </si>
  <si>
    <t>% variación Programado y captado</t>
  </si>
  <si>
    <t>Devengado no cobrado
(E)</t>
  </si>
  <si>
    <t>Total. Captado + Devengado no cobrado
(F) = D+E</t>
  </si>
  <si>
    <t>Diferencia
(G) = B-F</t>
  </si>
  <si>
    <t>Propios</t>
  </si>
  <si>
    <t>Fiscales</t>
  </si>
  <si>
    <t>Total</t>
  </si>
  <si>
    <t>GASTO</t>
  </si>
  <si>
    <t>Capítulo de Gasto</t>
  </si>
  <si>
    <t>Porcentaje del total respecto del programado al periodo
(H) = F/B*100</t>
  </si>
  <si>
    <t xml:space="preserve">(Menor) o Mayor gasto en relación con lo programado al periodo
</t>
  </si>
  <si>
    <t>Porcentaje del total respecto del modificado anual
(I) = F/A*100</t>
  </si>
  <si>
    <t>Porcentaje del programado al periodo respecto del presupuesto modificado anual
(C) = B/A*100</t>
  </si>
  <si>
    <t>Ejercido por la operación del ejercicio 2019
(D)</t>
  </si>
  <si>
    <t>% variación Programado y ejercido</t>
  </si>
  <si>
    <t>Devengado no pagado
(E)</t>
  </si>
  <si>
    <t>Total. Ejercido + Devengado no pagado
(F) = D+E</t>
  </si>
  <si>
    <t>4000</t>
  </si>
  <si>
    <t>SubTotal</t>
  </si>
  <si>
    <t>Operaciones ajenas netas</t>
  </si>
  <si>
    <t>Disponibilidad inicial</t>
  </si>
  <si>
    <t>Enteros TESOFE</t>
  </si>
  <si>
    <t>Disponibilidad final</t>
  </si>
  <si>
    <t>Explicación de las Variaciones</t>
  </si>
  <si>
    <t>EJERCICIO DEL PRESUPUESTO DE EGRESOS POR CAPÍTULO DEL GASTO</t>
  </si>
  <si>
    <t>RECURSOS FISCALES</t>
  </si>
  <si>
    <t xml:space="preserve">EXPLICACIÓN DE LAS CAUSAS DE LOS SOBRE Y SUB EJERCICIOS </t>
  </si>
  <si>
    <t>(miles de pesos)</t>
  </si>
  <si>
    <t>CUMPLIMIENTO %</t>
  </si>
  <si>
    <t>CAPÍTULO DE GASTO*</t>
  </si>
  <si>
    <t>ORIGINAL</t>
  </si>
  <si>
    <t>MODIFICADO ANUAL (B)</t>
  </si>
  <si>
    <t>PROGRAMADO (C)</t>
  </si>
  <si>
    <t>EJERCIDO  (D)</t>
  </si>
  <si>
    <t>DEVENGADO (E)</t>
  </si>
  <si>
    <t>TOTAL (D+E=F)</t>
  </si>
  <si>
    <t>(F*100)/C</t>
  </si>
  <si>
    <t>ANUAL (A)</t>
  </si>
  <si>
    <t>Subtotal</t>
  </si>
  <si>
    <t>RECURSOS PROPIOS</t>
  </si>
  <si>
    <t>DEVENGADO</t>
  </si>
  <si>
    <t>(E)</t>
  </si>
  <si>
    <t>CONSOLIDADO*</t>
  </si>
  <si>
    <t>TOTAL</t>
  </si>
  <si>
    <t>PROGRAMA PRESUPUESTARIO</t>
  </si>
  <si>
    <t>MODIFICADO</t>
  </si>
  <si>
    <t>EJERCIDO</t>
  </si>
  <si>
    <t>ANUAL (B)</t>
  </si>
  <si>
    <t>(D)</t>
  </si>
  <si>
    <t>(D*100)/C</t>
  </si>
  <si>
    <t>O001 Actividades de apoyo a la función pública y buen gobierno</t>
  </si>
  <si>
    <t>M001 Actividades de apoyo administrativo</t>
  </si>
  <si>
    <t xml:space="preserve">*En caso de que algún capítulo de gasto no aplique, omitirlo en la tabla.   </t>
  </si>
  <si>
    <t>3000</t>
  </si>
  <si>
    <t>Nombre de la Institución: El Colegio de la Frontera Sur</t>
  </si>
  <si>
    <t>E003 Investigación científica, desarrollo e innovación</t>
  </si>
  <si>
    <t>ENERO-JUNIO</t>
  </si>
  <si>
    <t>2024 (miles de pesos)</t>
  </si>
  <si>
    <t xml:space="preserve">Se aprecia un ejercicio presupuestal de 60.53% del programado. El subejercicio que se aprecia se explica principalmente debido a que al cierre del periodo se tenía en proceso la adquisición de materiales y suministros de laboratorio para las actividades de investigación del personal, asimismo, se tenía en proceso de ejecución gastos de campo y viajes de comisiones para el desarrollo de actividades del personal académico, en zonas urbanas y rurales. Se tienen proyectos de investigación en proceso de ejecución con vigencia mayor a un año. </t>
  </si>
  <si>
    <t xml:space="preserve">El presupuesto total ejercido más devengado en gasto corriente durante el periodo fue por un monto de 200,364.2 miles de pesos, que representó 90.30% del presupuesto programado al mismo periodo. En consecuencia, se presentó un subejercicio presupuestal de 6.70%, respecto al aprobado en el periodo. </t>
  </si>
  <si>
    <t xml:space="preserve">El programa presupuestario "E" canaliza 89.95% del presupuesto modificado para ECOSUR en el ejercicio 2024 y refleja un ejercicio de 89.11% del presupuesto programado en el periodo. El subejercicio se originó debido a que al cierre del periodo se tenía pendiente el pago del incremento salarial, debido a que los recursos se recibieron en el mes de julio; en el mes de febrero se requirió pagar la adquisición consolidada de material de investigación, de acuerdo con la licitación consolidada de los Centros CONAHCYT; el recurso asignado para este gasto era insuficiente y se realizaron adecuaciones para darle suficiencia presupuestaria la cual quedó programada en los meses subsecuentes; de igual manera, los pagos de servicios de vigilancia, limpieza y jardinería, para el mantenimiento de las instalaciones del Centro, el presupuesto se programó dentro del mes correspondiente; sin embargo, por algunos requisitos que deben cumplir los proveedores, se realizó en el mes siguiente; de igual manera, se tenía en proceso de ejecución gastos de campo y viajes de comisiones para el desarrollo de actividades del personal académico, en zonas urbanas y rurales. Se tienen proyectos de investigación en proceso de ejecución con vigencia mayor a un año. </t>
  </si>
  <si>
    <t>Enero-Junio</t>
  </si>
  <si>
    <t>Cifras al 30 de junio 2024</t>
  </si>
  <si>
    <t xml:space="preserve">ECOSUR tuvo en el periodo enero – junio 2024 un presupuesto programado de 221,893.1 miles de pesos, distribuido en 212,586.4 miles de pesos de recursos fiscales (95.81%) y 9,306.7 miles de pesos de recursos propios (4.19%). El presupuesto de recursos fiscales programado al periodo fue ministrado en un 97.24% y en recursos propios el ingreso captado más devengado fue del 96.47% en comparación con el programado (Tabla 2). El ingreso propio corresponde a proyectos de investigación, prestación de servicios de laboratorios, cursos de capacitación, entre otros. El presupuesto total ejercido más devengado en gasto corriente durante el periodo enero - junio 2024, fue por un monto de 200,364.2 miles de pesos, lo que representó 90.30% del presupuesto programado al mismo periodo. El presupuesto programado de recursos fiscales para el periodo enero – junio fue ejercido en un 91.60%, y se ejerció el 60.53% de los recursos propios programados. Lo anterior, llevó a un subejercicio presupuestal de 9.70% del presupuesto programado. El subejercicio en recursos fiscales se originó debido a que al cierre del periodo se tenía pendiente el pago del incremento salarial, debido a que los recursos se recibieron en el mes de julio, asimismo, se pagó un monto menor al programado en aportaciones de seguridad social y estímulos al personal; en el mes de febrero se requirió pagar la adquisición consolidada de material de investigación, de acuerdo con la licitación consolidada de los Centros CONAHCYT; el recurso asignado para este gasto era insuficiente y se realizaron adecuaciones para darle suficiencia presupuestaria la cual quedó programada en los meses subsecuentes; de igual manera, los pagos de servicios de vigilancia, limpieza y jardinería, para el mantenimiento de las instalaciones del Centro, el presupuesto se programó dentro del mes correspondiente; sin embargo, por algunos requisitos que deben cumplir los proveedores, se realizó en el mes siguiente; de igual manera, se tenía en proceso de ejecución gastos de campo y viajes de comisiones para el desarrollo de actividades del personal académico, en zonas urbanas y rurales. Se tienen proyectos de investigación en proceso de ejecución con vigencia mayor a un año. </t>
  </si>
  <si>
    <t>Se aprecia un ejercicio presupuestal de 91.60% del programado. El subejercicio se originó debido a que al cierre del periodo se tenía pendiente el pago del incremento salarial, debido a que los recursos se recibieron en el mes de julio, asimismo, se pagó un monto menor al programado en aportaciones de seguridad social y estímulos al personal; en el mes de febrero se requirió pagar la adquisición consolidada de material de investigación, de acuerdo con la licitación consolidada de los Centros CONAHCYT; el recurso asignado para este gasto era insuficiente y se realizaron adecuaciones para darle suficiencia presupuestaria la cual quedó programada en los meses subsecuentes; de igual manera, los pagos de servicios de vigilancia, limpieza y jardinería, para el mantenimiento de las instalaciones del Centro, el presupuesto se programó dentro del mes correspondiente; sin embargo, por algunos requisitos que deben cumplir los proveedores, se realizó en el mes siguiente.</t>
  </si>
  <si>
    <t>Anexo 5.3.1.a (1)</t>
  </si>
  <si>
    <t>Anexo 5.3.1.a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</si>
</sst>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#,##0.0_ ;[Red]\-#,##0.0\ 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9"/>
      <color indexed="39"/>
      <name val="Tahoma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7"/>
      <color theme="1"/>
      <name val="Soberana Sans"/>
      <family val="3"/>
    </font>
    <font>
      <b/>
      <sz val="10"/>
      <name val="Tahoma"/>
      <family val="2"/>
    </font>
    <font>
      <b/>
      <sz val="10"/>
      <color indexed="39"/>
      <name val="Tahoma"/>
      <family val="2"/>
    </font>
    <font>
      <b/>
      <sz val="8"/>
      <color indexed="3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indexed="12"/>
      <name val="Arial"/>
      <family val="2"/>
    </font>
    <font>
      <b/>
      <sz val="18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6"/>
      <color theme="0"/>
      <name val="Arial"/>
      <family val="2"/>
    </font>
    <font>
      <sz val="10"/>
      <color theme="0"/>
      <name val="Arial"/>
      <family val="2"/>
    </font>
    <font>
      <b/>
      <sz val="9"/>
      <name val="Montserrat"/>
    </font>
    <font>
      <b/>
      <sz val="9"/>
      <color indexed="39"/>
      <name val="Montserrat"/>
    </font>
    <font>
      <sz val="9"/>
      <name val="Montserrat"/>
    </font>
    <font>
      <b/>
      <sz val="10"/>
      <color indexed="39"/>
      <name val="Montserrat"/>
    </font>
    <font>
      <b/>
      <sz val="10"/>
      <name val="Montserrat"/>
    </font>
    <font>
      <sz val="12"/>
      <color rgb="FF000000"/>
      <name val="Arial"/>
      <family val="2"/>
    </font>
    <font>
      <sz val="8"/>
      <color theme="1"/>
      <name val="Montserrat"/>
    </font>
    <font>
      <sz val="9"/>
      <color theme="1"/>
      <name val="Montserrat"/>
    </font>
    <font>
      <b/>
      <sz val="8"/>
      <color theme="1"/>
      <name val="Montserrat"/>
    </font>
    <font>
      <sz val="7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A0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207">
    <xf numFmtId="0" fontId="0" fillId="0" borderId="0" xfId="0"/>
    <xf numFmtId="3" fontId="0" fillId="0" borderId="0" xfId="0" applyNumberFormat="1"/>
    <xf numFmtId="167" fontId="5" fillId="0" borderId="10" xfId="1" applyNumberFormat="1" applyFont="1" applyFill="1" applyBorder="1" applyAlignment="1">
      <alignment horizontal="center"/>
    </xf>
    <xf numFmtId="167" fontId="5" fillId="0" borderId="7" xfId="1" applyNumberFormat="1" applyFont="1" applyFill="1" applyBorder="1" applyAlignment="1">
      <alignment horizontal="center"/>
    </xf>
    <xf numFmtId="167" fontId="6" fillId="0" borderId="11" xfId="1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1" fillId="0" borderId="0" xfId="2"/>
    <xf numFmtId="0" fontId="10" fillId="0" borderId="0" xfId="2" applyFont="1" applyAlignment="1">
      <alignment vertical="center"/>
    </xf>
    <xf numFmtId="167" fontId="12" fillId="0" borderId="0" xfId="1" applyNumberFormat="1" applyFont="1" applyFill="1" applyBorder="1" applyAlignment="1">
      <alignment horizontal="center" vertical="center"/>
    </xf>
    <xf numFmtId="167" fontId="12" fillId="0" borderId="0" xfId="1" applyNumberFormat="1" applyFont="1" applyFill="1" applyBorder="1" applyAlignment="1">
      <alignment horizontal="right" vertical="center"/>
    </xf>
    <xf numFmtId="10" fontId="11" fillId="0" borderId="0" xfId="3" applyNumberFormat="1" applyFont="1" applyFill="1" applyBorder="1" applyAlignment="1">
      <alignment horizontal="center" vertical="center"/>
    </xf>
    <xf numFmtId="167" fontId="13" fillId="0" borderId="45" xfId="1" applyNumberFormat="1" applyFont="1" applyBorder="1" applyAlignment="1">
      <alignment horizontal="center" wrapText="1"/>
    </xf>
    <xf numFmtId="167" fontId="12" fillId="0" borderId="46" xfId="1" applyNumberFormat="1" applyFont="1" applyFill="1" applyBorder="1" applyAlignment="1">
      <alignment horizontal="right" vertical="center"/>
    </xf>
    <xf numFmtId="167" fontId="12" fillId="0" borderId="47" xfId="1" applyNumberFormat="1" applyFont="1" applyFill="1" applyBorder="1" applyAlignment="1">
      <alignment horizontal="right" vertical="center"/>
    </xf>
    <xf numFmtId="167" fontId="13" fillId="0" borderId="0" xfId="1" applyNumberFormat="1" applyFont="1" applyBorder="1"/>
    <xf numFmtId="166" fontId="13" fillId="0" borderId="0" xfId="1" applyNumberFormat="1" applyFont="1" applyBorder="1" applyAlignment="1">
      <alignment horizontal="right"/>
    </xf>
    <xf numFmtId="9" fontId="3" fillId="0" borderId="0" xfId="1" applyNumberFormat="1" applyFont="1" applyBorder="1"/>
    <xf numFmtId="167" fontId="13" fillId="0" borderId="0" xfId="1" applyNumberFormat="1" applyFont="1" applyBorder="1" applyAlignment="1">
      <alignment horizontal="center" wrapText="1"/>
    </xf>
    <xf numFmtId="0" fontId="15" fillId="4" borderId="33" xfId="2" applyFont="1" applyFill="1" applyBorder="1" applyAlignment="1">
      <alignment vertical="center"/>
    </xf>
    <xf numFmtId="0" fontId="15" fillId="4" borderId="13" xfId="2" applyFont="1" applyFill="1" applyBorder="1" applyAlignment="1">
      <alignment vertical="center"/>
    </xf>
    <xf numFmtId="0" fontId="14" fillId="4" borderId="13" xfId="2" applyFont="1" applyFill="1" applyBorder="1" applyAlignment="1">
      <alignment horizontal="center" vertical="center" wrapText="1"/>
    </xf>
    <xf numFmtId="0" fontId="14" fillId="4" borderId="19" xfId="2" applyFont="1" applyFill="1" applyBorder="1" applyAlignment="1">
      <alignment horizontal="center" vertical="center" wrapText="1"/>
    </xf>
    <xf numFmtId="0" fontId="14" fillId="0" borderId="35" xfId="2" applyFont="1" applyBorder="1" applyAlignment="1">
      <alignment vertical="center"/>
    </xf>
    <xf numFmtId="0" fontId="15" fillId="0" borderId="33" xfId="2" applyFont="1" applyBorder="1" applyAlignment="1">
      <alignment vertical="center"/>
    </xf>
    <xf numFmtId="0" fontId="15" fillId="0" borderId="13" xfId="2" applyFont="1" applyBorder="1" applyAlignment="1">
      <alignment vertical="center"/>
    </xf>
    <xf numFmtId="0" fontId="14" fillId="0" borderId="13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165" fontId="18" fillId="5" borderId="0" xfId="0" applyNumberFormat="1" applyFont="1" applyFill="1" applyAlignment="1">
      <alignment horizontal="left"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20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16" fillId="3" borderId="34" xfId="2" applyFont="1" applyFill="1" applyBorder="1" applyAlignment="1">
      <alignment horizontal="center" vertical="center" wrapText="1"/>
    </xf>
    <xf numFmtId="0" fontId="16" fillId="3" borderId="34" xfId="2" applyFont="1" applyFill="1" applyBorder="1" applyAlignment="1">
      <alignment horizontal="center" vertical="center"/>
    </xf>
    <xf numFmtId="0" fontId="16" fillId="3" borderId="13" xfId="2" applyFont="1" applyFill="1" applyBorder="1" applyAlignment="1">
      <alignment horizontal="center" vertical="center"/>
    </xf>
    <xf numFmtId="0" fontId="16" fillId="3" borderId="19" xfId="2" applyFont="1" applyFill="1" applyBorder="1" applyAlignment="1">
      <alignment horizontal="center" vertical="center"/>
    </xf>
    <xf numFmtId="167" fontId="24" fillId="0" borderId="5" xfId="1" applyNumberFormat="1" applyFont="1" applyFill="1" applyBorder="1" applyAlignment="1">
      <alignment horizontal="right" vertical="center"/>
    </xf>
    <xf numFmtId="10" fontId="24" fillId="0" borderId="5" xfId="3" applyNumberFormat="1" applyFont="1" applyFill="1" applyBorder="1" applyAlignment="1">
      <alignment horizontal="center" vertical="center"/>
    </xf>
    <xf numFmtId="10" fontId="24" fillId="0" borderId="6" xfId="3" applyNumberFormat="1" applyFont="1" applyFill="1" applyBorder="1" applyAlignment="1">
      <alignment horizontal="center" vertical="center"/>
    </xf>
    <xf numFmtId="167" fontId="25" fillId="0" borderId="5" xfId="1" applyNumberFormat="1" applyFont="1" applyFill="1" applyBorder="1" applyAlignment="1">
      <alignment horizontal="right" vertical="center"/>
    </xf>
    <xf numFmtId="10" fontId="25" fillId="0" borderId="5" xfId="3" applyNumberFormat="1" applyFont="1" applyFill="1" applyBorder="1" applyAlignment="1">
      <alignment horizontal="right" vertical="center"/>
    </xf>
    <xf numFmtId="164" fontId="25" fillId="0" borderId="5" xfId="1" applyNumberFormat="1" applyFont="1" applyFill="1" applyBorder="1" applyAlignment="1">
      <alignment horizontal="right" vertical="center"/>
    </xf>
    <xf numFmtId="10" fontId="25" fillId="0" borderId="2" xfId="1" applyNumberFormat="1" applyFont="1" applyFill="1" applyBorder="1" applyAlignment="1">
      <alignment horizontal="center" vertical="center"/>
    </xf>
    <xf numFmtId="167" fontId="24" fillId="0" borderId="8" xfId="1" applyNumberFormat="1" applyFont="1" applyFill="1" applyBorder="1" applyAlignment="1">
      <alignment horizontal="right" vertical="center"/>
    </xf>
    <xf numFmtId="10" fontId="24" fillId="0" borderId="2" xfId="1" applyNumberFormat="1" applyFont="1" applyFill="1" applyBorder="1" applyAlignment="1">
      <alignment horizontal="center" vertical="center"/>
    </xf>
    <xf numFmtId="10" fontId="24" fillId="0" borderId="14" xfId="3" applyNumberFormat="1" applyFont="1" applyFill="1" applyBorder="1" applyAlignment="1">
      <alignment horizontal="center"/>
    </xf>
    <xf numFmtId="49" fontId="26" fillId="0" borderId="7" xfId="1" applyNumberFormat="1" applyFont="1" applyFill="1" applyBorder="1" applyAlignment="1">
      <alignment horizontal="center"/>
    </xf>
    <xf numFmtId="165" fontId="26" fillId="0" borderId="4" xfId="1" applyNumberFormat="1" applyFont="1" applyFill="1" applyBorder="1" applyAlignment="1">
      <alignment horizontal="right"/>
    </xf>
    <xf numFmtId="167" fontId="26" fillId="0" borderId="2" xfId="1" applyNumberFormat="1" applyFont="1" applyFill="1" applyBorder="1" applyAlignment="1">
      <alignment horizontal="center"/>
    </xf>
    <xf numFmtId="10" fontId="26" fillId="0" borderId="2" xfId="3" applyNumberFormat="1" applyFont="1" applyFill="1" applyBorder="1"/>
    <xf numFmtId="167" fontId="26" fillId="0" borderId="2" xfId="1" applyNumberFormat="1" applyFont="1" applyFill="1" applyBorder="1"/>
    <xf numFmtId="167" fontId="26" fillId="0" borderId="2" xfId="1" applyNumberFormat="1" applyFont="1" applyFill="1" applyBorder="1" applyAlignment="1">
      <alignment horizontal="right"/>
    </xf>
    <xf numFmtId="10" fontId="24" fillId="0" borderId="2" xfId="3" applyNumberFormat="1" applyFont="1" applyFill="1" applyBorder="1" applyAlignment="1">
      <alignment horizontal="center"/>
    </xf>
    <xf numFmtId="10" fontId="24" fillId="0" borderId="3" xfId="3" applyNumberFormat="1" applyFont="1" applyFill="1" applyBorder="1" applyAlignment="1">
      <alignment horizontal="center"/>
    </xf>
    <xf numFmtId="167" fontId="25" fillId="0" borderId="7" xfId="1" applyNumberFormat="1" applyFont="1" applyFill="1" applyBorder="1" applyAlignment="1">
      <alignment horizontal="center" vertical="center"/>
    </xf>
    <xf numFmtId="167" fontId="25" fillId="0" borderId="2" xfId="1" applyNumberFormat="1" applyFont="1" applyFill="1" applyBorder="1" applyAlignment="1">
      <alignment horizontal="right" vertical="center"/>
    </xf>
    <xf numFmtId="10" fontId="25" fillId="0" borderId="2" xfId="3" applyNumberFormat="1" applyFont="1" applyFill="1" applyBorder="1" applyAlignment="1">
      <alignment horizontal="right" vertical="center"/>
    </xf>
    <xf numFmtId="167" fontId="26" fillId="0" borderId="2" xfId="1" applyNumberFormat="1" applyFont="1" applyFill="1" applyBorder="1" applyAlignment="1">
      <alignment horizontal="right" vertical="center"/>
    </xf>
    <xf numFmtId="10" fontId="24" fillId="0" borderId="2" xfId="3" applyNumberFormat="1" applyFont="1" applyFill="1" applyBorder="1" applyAlignment="1">
      <alignment horizontal="center" vertical="center"/>
    </xf>
    <xf numFmtId="10" fontId="24" fillId="0" borderId="3" xfId="3" applyNumberFormat="1" applyFont="1" applyFill="1" applyBorder="1" applyAlignment="1">
      <alignment horizontal="center" vertical="center"/>
    </xf>
    <xf numFmtId="167" fontId="27" fillId="0" borderId="42" xfId="1" applyNumberFormat="1" applyFont="1" applyFill="1" applyBorder="1" applyAlignment="1">
      <alignment horizontal="center" vertical="center"/>
    </xf>
    <xf numFmtId="167" fontId="27" fillId="0" borderId="43" xfId="1" applyNumberFormat="1" applyFont="1" applyFill="1" applyBorder="1" applyAlignment="1">
      <alignment horizontal="right" vertical="center"/>
    </xf>
    <xf numFmtId="10" fontId="27" fillId="0" borderId="43" xfId="3" applyNumberFormat="1" applyFont="1" applyFill="1" applyBorder="1" applyAlignment="1">
      <alignment horizontal="right" vertical="center"/>
    </xf>
    <xf numFmtId="10" fontId="28" fillId="0" borderId="43" xfId="3" applyNumberFormat="1" applyFont="1" applyFill="1" applyBorder="1" applyAlignment="1">
      <alignment horizontal="center" vertical="center"/>
    </xf>
    <xf numFmtId="10" fontId="28" fillId="0" borderId="44" xfId="3" applyNumberFormat="1" applyFont="1" applyFill="1" applyBorder="1" applyAlignment="1">
      <alignment horizontal="center" vertical="center"/>
    </xf>
    <xf numFmtId="167" fontId="27" fillId="0" borderId="47" xfId="1" applyNumberFormat="1" applyFont="1" applyFill="1" applyBorder="1" applyAlignment="1">
      <alignment horizontal="right" vertical="center"/>
    </xf>
    <xf numFmtId="10" fontId="26" fillId="0" borderId="2" xfId="1" applyNumberFormat="1" applyFont="1" applyFill="1" applyBorder="1" applyAlignment="1">
      <alignment horizontal="center"/>
    </xf>
    <xf numFmtId="167" fontId="25" fillId="0" borderId="2" xfId="1" applyNumberFormat="1" applyFont="1" applyFill="1" applyBorder="1" applyAlignment="1">
      <alignment horizontal="right"/>
    </xf>
    <xf numFmtId="10" fontId="26" fillId="0" borderId="8" xfId="1" applyNumberFormat="1" applyFont="1" applyFill="1" applyBorder="1" applyAlignment="1">
      <alignment horizontal="center"/>
    </xf>
    <xf numFmtId="10" fontId="24" fillId="0" borderId="8" xfId="3" applyNumberFormat="1" applyFont="1" applyFill="1" applyBorder="1" applyAlignment="1">
      <alignment horizontal="center"/>
    </xf>
    <xf numFmtId="10" fontId="25" fillId="0" borderId="43" xfId="1" applyNumberFormat="1" applyFont="1" applyFill="1" applyBorder="1" applyAlignment="1">
      <alignment horizontal="center" vertical="center"/>
    </xf>
    <xf numFmtId="10" fontId="24" fillId="0" borderId="43" xfId="3" applyNumberFormat="1" applyFont="1" applyFill="1" applyBorder="1" applyAlignment="1">
      <alignment horizontal="center"/>
    </xf>
    <xf numFmtId="168" fontId="31" fillId="4" borderId="13" xfId="2" applyNumberFormat="1" applyFont="1" applyFill="1" applyBorder="1" applyAlignment="1">
      <alignment vertical="center"/>
    </xf>
    <xf numFmtId="0" fontId="31" fillId="4" borderId="33" xfId="2" applyFont="1" applyFill="1" applyBorder="1" applyAlignment="1">
      <alignment horizontal="center" vertical="center"/>
    </xf>
    <xf numFmtId="168" fontId="32" fillId="0" borderId="27" xfId="2" applyNumberFormat="1" applyFont="1" applyBorder="1" applyAlignment="1">
      <alignment vertical="center"/>
    </xf>
    <xf numFmtId="168" fontId="32" fillId="0" borderId="35" xfId="2" applyNumberFormat="1" applyFont="1" applyBorder="1" applyAlignment="1">
      <alignment vertical="center"/>
    </xf>
    <xf numFmtId="0" fontId="31" fillId="0" borderId="36" xfId="2" applyFont="1" applyBorder="1" applyAlignment="1">
      <alignment vertical="center" wrapText="1"/>
    </xf>
    <xf numFmtId="168" fontId="31" fillId="0" borderId="52" xfId="2" applyNumberFormat="1" applyFont="1" applyBorder="1" applyAlignment="1">
      <alignment horizontal="right" vertical="center"/>
    </xf>
    <xf numFmtId="0" fontId="31" fillId="0" borderId="53" xfId="2" applyFont="1" applyBorder="1" applyAlignment="1">
      <alignment vertical="center" wrapText="1"/>
    </xf>
    <xf numFmtId="168" fontId="31" fillId="0" borderId="33" xfId="2" applyNumberFormat="1" applyFont="1" applyBorder="1" applyAlignment="1">
      <alignment horizontal="right" vertical="center"/>
    </xf>
    <xf numFmtId="168" fontId="31" fillId="0" borderId="53" xfId="2" applyNumberFormat="1" applyFont="1" applyBorder="1" applyAlignment="1">
      <alignment horizontal="right" vertical="center"/>
    </xf>
    <xf numFmtId="0" fontId="32" fillId="0" borderId="35" xfId="2" applyFont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6" borderId="25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20" fillId="3" borderId="28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165" fontId="18" fillId="5" borderId="0" xfId="0" applyNumberFormat="1" applyFont="1" applyFill="1" applyAlignment="1">
      <alignment horizontal="left" vertical="center" wrapText="1"/>
    </xf>
    <xf numFmtId="165" fontId="29" fillId="5" borderId="25" xfId="0" applyNumberFormat="1" applyFont="1" applyFill="1" applyBorder="1" applyAlignment="1">
      <alignment horizontal="left" vertical="center" wrapText="1"/>
    </xf>
    <xf numFmtId="165" fontId="4" fillId="5" borderId="26" xfId="0" applyNumberFormat="1" applyFont="1" applyFill="1" applyBorder="1" applyAlignment="1">
      <alignment horizontal="left" vertical="center" wrapText="1"/>
    </xf>
    <xf numFmtId="165" fontId="4" fillId="5" borderId="27" xfId="0" applyNumberFormat="1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2" fontId="31" fillId="4" borderId="48" xfId="2" applyNumberFormat="1" applyFont="1" applyFill="1" applyBorder="1" applyAlignment="1">
      <alignment horizontal="center" vertical="center"/>
    </xf>
    <xf numFmtId="2" fontId="31" fillId="4" borderId="49" xfId="2" applyNumberFormat="1" applyFont="1" applyFill="1" applyBorder="1" applyAlignment="1">
      <alignment horizontal="center" vertical="center"/>
    </xf>
    <xf numFmtId="168" fontId="32" fillId="0" borderId="25" xfId="2" applyNumberFormat="1" applyFont="1" applyBorder="1" applyAlignment="1">
      <alignment horizontal="right" vertical="center"/>
    </xf>
    <xf numFmtId="168" fontId="32" fillId="0" borderId="27" xfId="2" applyNumberFormat="1" applyFont="1" applyBorder="1" applyAlignment="1">
      <alignment horizontal="right" vertical="center"/>
    </xf>
    <xf numFmtId="168" fontId="31" fillId="0" borderId="20" xfId="2" applyNumberFormat="1" applyFont="1" applyBorder="1" applyAlignment="1">
      <alignment horizontal="right" vertical="center"/>
    </xf>
    <xf numFmtId="168" fontId="31" fillId="0" borderId="17" xfId="2" applyNumberFormat="1" applyFont="1" applyBorder="1" applyAlignment="1">
      <alignment horizontal="right" vertical="center"/>
    </xf>
    <xf numFmtId="168" fontId="31" fillId="0" borderId="48" xfId="2" applyNumberFormat="1" applyFont="1" applyBorder="1" applyAlignment="1">
      <alignment horizontal="right" vertical="center"/>
    </xf>
    <xf numFmtId="168" fontId="31" fillId="0" borderId="49" xfId="2" applyNumberFormat="1" applyFont="1" applyBorder="1" applyAlignment="1">
      <alignment horizontal="right" vertical="center"/>
    </xf>
    <xf numFmtId="2" fontId="31" fillId="0" borderId="20" xfId="2" applyNumberFormat="1" applyFont="1" applyBorder="1" applyAlignment="1">
      <alignment horizontal="center" vertical="center"/>
    </xf>
    <xf numFmtId="2" fontId="31" fillId="0" borderId="16" xfId="2" applyNumberFormat="1" applyFont="1" applyBorder="1" applyAlignment="1">
      <alignment horizontal="center" vertical="center"/>
    </xf>
    <xf numFmtId="2" fontId="31" fillId="0" borderId="17" xfId="2" applyNumberFormat="1" applyFont="1" applyBorder="1" applyAlignment="1">
      <alignment horizontal="center" vertical="center"/>
    </xf>
    <xf numFmtId="168" fontId="31" fillId="0" borderId="15" xfId="2" applyNumberFormat="1" applyFont="1" applyBorder="1" applyAlignment="1">
      <alignment horizontal="right" vertical="center"/>
    </xf>
    <xf numFmtId="168" fontId="31" fillId="0" borderId="19" xfId="2" applyNumberFormat="1" applyFont="1" applyBorder="1" applyAlignment="1">
      <alignment horizontal="right" vertical="center"/>
    </xf>
    <xf numFmtId="2" fontId="31" fillId="0" borderId="48" xfId="2" applyNumberFormat="1" applyFont="1" applyBorder="1" applyAlignment="1">
      <alignment horizontal="center" vertical="center"/>
    </xf>
    <xf numFmtId="2" fontId="31" fillId="0" borderId="54" xfId="2" applyNumberFormat="1" applyFont="1" applyBorder="1" applyAlignment="1">
      <alignment horizontal="center" vertical="center"/>
    </xf>
    <xf numFmtId="2" fontId="31" fillId="0" borderId="49" xfId="2" applyNumberFormat="1" applyFont="1" applyBorder="1" applyAlignment="1">
      <alignment horizontal="center" vertical="center"/>
    </xf>
    <xf numFmtId="2" fontId="32" fillId="0" borderId="25" xfId="2" applyNumberFormat="1" applyFont="1" applyBorder="1" applyAlignment="1">
      <alignment horizontal="center" vertical="center"/>
    </xf>
    <xf numFmtId="2" fontId="32" fillId="0" borderId="26" xfId="2" applyNumberFormat="1" applyFont="1" applyBorder="1" applyAlignment="1">
      <alignment horizontal="center" vertical="center"/>
    </xf>
    <xf numFmtId="2" fontId="32" fillId="0" borderId="27" xfId="2" applyNumberFormat="1" applyFont="1" applyBorder="1" applyAlignment="1">
      <alignment horizontal="center" vertical="center"/>
    </xf>
    <xf numFmtId="0" fontId="16" fillId="3" borderId="40" xfId="2" applyFont="1" applyFill="1" applyBorder="1" applyAlignment="1">
      <alignment horizontal="center" vertical="center" wrapText="1"/>
    </xf>
    <xf numFmtId="0" fontId="16" fillId="3" borderId="16" xfId="2" applyFont="1" applyFill="1" applyBorder="1" applyAlignment="1">
      <alignment horizontal="center" vertical="center" wrapText="1"/>
    </xf>
    <xf numFmtId="0" fontId="16" fillId="3" borderId="38" xfId="2" applyFont="1" applyFill="1" applyBorder="1" applyAlignment="1">
      <alignment horizontal="center" vertical="center" wrapText="1"/>
    </xf>
    <xf numFmtId="0" fontId="16" fillId="3" borderId="41" xfId="2" applyFont="1" applyFill="1" applyBorder="1" applyAlignment="1">
      <alignment horizontal="center" vertical="center" wrapText="1"/>
    </xf>
    <xf numFmtId="0" fontId="16" fillId="3" borderId="18" xfId="2" applyFont="1" applyFill="1" applyBorder="1" applyAlignment="1">
      <alignment horizontal="center" vertical="center" wrapText="1"/>
    </xf>
    <xf numFmtId="0" fontId="16" fillId="3" borderId="39" xfId="2" applyFont="1" applyFill="1" applyBorder="1" applyAlignment="1">
      <alignment horizontal="center" vertical="center" wrapText="1"/>
    </xf>
    <xf numFmtId="0" fontId="14" fillId="4" borderId="25" xfId="2" applyFont="1" applyFill="1" applyBorder="1" applyAlignment="1">
      <alignment horizontal="center" vertical="center"/>
    </xf>
    <xf numFmtId="0" fontId="14" fillId="4" borderId="26" xfId="2" applyFont="1" applyFill="1" applyBorder="1" applyAlignment="1">
      <alignment horizontal="center" vertical="center"/>
    </xf>
    <xf numFmtId="0" fontId="14" fillId="4" borderId="37" xfId="2" applyFont="1" applyFill="1" applyBorder="1" applyAlignment="1">
      <alignment horizontal="center" vertical="center"/>
    </xf>
    <xf numFmtId="0" fontId="14" fillId="4" borderId="40" xfId="2" applyFont="1" applyFill="1" applyBorder="1" applyAlignment="1">
      <alignment horizontal="center" vertical="center"/>
    </xf>
    <xf numFmtId="0" fontId="14" fillId="4" borderId="17" xfId="2" applyFont="1" applyFill="1" applyBorder="1" applyAlignment="1">
      <alignment horizontal="center" vertical="center"/>
    </xf>
    <xf numFmtId="0" fontId="14" fillId="4" borderId="33" xfId="2" applyFont="1" applyFill="1" applyBorder="1" applyAlignment="1">
      <alignment vertical="center" wrapText="1"/>
    </xf>
    <xf numFmtId="0" fontId="14" fillId="4" borderId="34" xfId="2" applyFont="1" applyFill="1" applyBorder="1" applyAlignment="1">
      <alignment vertical="center" wrapText="1"/>
    </xf>
    <xf numFmtId="0" fontId="14" fillId="4" borderId="33" xfId="2" applyFont="1" applyFill="1" applyBorder="1" applyAlignment="1">
      <alignment horizontal="center" vertical="center" wrapText="1"/>
    </xf>
    <xf numFmtId="0" fontId="14" fillId="4" borderId="34" xfId="2" applyFont="1" applyFill="1" applyBorder="1" applyAlignment="1">
      <alignment horizontal="center" vertical="center" wrapText="1"/>
    </xf>
    <xf numFmtId="0" fontId="14" fillId="4" borderId="36" xfId="2" applyFont="1" applyFill="1" applyBorder="1" applyAlignment="1">
      <alignment horizontal="center" vertical="center" wrapText="1"/>
    </xf>
    <xf numFmtId="0" fontId="16" fillId="3" borderId="36" xfId="2" applyFont="1" applyFill="1" applyBorder="1" applyAlignment="1">
      <alignment horizontal="center" vertical="center" wrapText="1"/>
    </xf>
    <xf numFmtId="0" fontId="16" fillId="3" borderId="34" xfId="2" applyFont="1" applyFill="1" applyBorder="1" applyAlignment="1">
      <alignment horizontal="center" vertical="center" wrapText="1"/>
    </xf>
    <xf numFmtId="0" fontId="16" fillId="3" borderId="20" xfId="2" applyFont="1" applyFill="1" applyBorder="1" applyAlignment="1">
      <alignment horizontal="center" vertical="center"/>
    </xf>
    <xf numFmtId="0" fontId="16" fillId="3" borderId="16" xfId="2" applyFont="1" applyFill="1" applyBorder="1" applyAlignment="1">
      <alignment horizontal="center" vertical="center"/>
    </xf>
    <xf numFmtId="0" fontId="16" fillId="3" borderId="38" xfId="2" applyFont="1" applyFill="1" applyBorder="1" applyAlignment="1">
      <alignment horizontal="center" vertical="center"/>
    </xf>
    <xf numFmtId="0" fontId="16" fillId="3" borderId="15" xfId="2" applyFont="1" applyFill="1" applyBorder="1" applyAlignment="1">
      <alignment horizontal="center" vertical="center"/>
    </xf>
    <xf numFmtId="0" fontId="16" fillId="3" borderId="18" xfId="2" applyFont="1" applyFill="1" applyBorder="1" applyAlignment="1">
      <alignment horizontal="center" vertical="center"/>
    </xf>
    <xf numFmtId="0" fontId="16" fillId="3" borderId="39" xfId="2" applyFont="1" applyFill="1" applyBorder="1" applyAlignment="1">
      <alignment horizontal="center" vertical="center"/>
    </xf>
    <xf numFmtId="2" fontId="31" fillId="4" borderId="20" xfId="2" applyNumberFormat="1" applyFont="1" applyFill="1" applyBorder="1" applyAlignment="1">
      <alignment horizontal="center" vertical="center"/>
    </xf>
    <xf numFmtId="2" fontId="31" fillId="4" borderId="17" xfId="2" applyNumberFormat="1" applyFont="1" applyFill="1" applyBorder="1" applyAlignment="1">
      <alignment horizontal="center" vertical="center"/>
    </xf>
    <xf numFmtId="0" fontId="14" fillId="4" borderId="12" xfId="2" applyFont="1" applyFill="1" applyBorder="1" applyAlignment="1">
      <alignment horizontal="center" vertical="center"/>
    </xf>
    <xf numFmtId="0" fontId="14" fillId="4" borderId="13" xfId="2" applyFont="1" applyFill="1" applyBorder="1" applyAlignment="1">
      <alignment horizontal="center" vertical="center"/>
    </xf>
    <xf numFmtId="0" fontId="15" fillId="4" borderId="15" xfId="2" applyFont="1" applyFill="1" applyBorder="1" applyAlignment="1">
      <alignment vertical="center"/>
    </xf>
    <xf numFmtId="0" fontId="15" fillId="4" borderId="19" xfId="2" applyFont="1" applyFill="1" applyBorder="1" applyAlignment="1">
      <alignment vertical="center"/>
    </xf>
    <xf numFmtId="0" fontId="16" fillId="3" borderId="25" xfId="2" applyFont="1" applyFill="1" applyBorder="1" applyAlignment="1">
      <alignment horizontal="center" vertical="center"/>
    </xf>
    <xf numFmtId="0" fontId="16" fillId="3" borderId="26" xfId="2" applyFont="1" applyFill="1" applyBorder="1" applyAlignment="1">
      <alignment horizontal="center" vertical="center"/>
    </xf>
    <xf numFmtId="0" fontId="16" fillId="3" borderId="37" xfId="2" applyFont="1" applyFill="1" applyBorder="1" applyAlignment="1">
      <alignment horizontal="center" vertical="center"/>
    </xf>
    <xf numFmtId="2" fontId="32" fillId="4" borderId="20" xfId="2" applyNumberFormat="1" applyFont="1" applyFill="1" applyBorder="1" applyAlignment="1">
      <alignment horizontal="center" vertical="center"/>
    </xf>
    <xf numFmtId="2" fontId="32" fillId="4" borderId="17" xfId="2" applyNumberFormat="1" applyFont="1" applyFill="1" applyBorder="1" applyAlignment="1">
      <alignment horizontal="center" vertical="center"/>
    </xf>
    <xf numFmtId="0" fontId="14" fillId="0" borderId="33" xfId="2" applyFont="1" applyBorder="1" applyAlignment="1">
      <alignment vertical="center" wrapText="1"/>
    </xf>
    <xf numFmtId="0" fontId="14" fillId="0" borderId="34" xfId="2" applyFont="1" applyBorder="1" applyAlignment="1">
      <alignment vertical="center" wrapText="1"/>
    </xf>
    <xf numFmtId="0" fontId="14" fillId="0" borderId="33" xfId="2" applyFont="1" applyBorder="1" applyAlignment="1">
      <alignment horizontal="center" vertical="center" wrapText="1"/>
    </xf>
    <xf numFmtId="0" fontId="14" fillId="0" borderId="34" xfId="2" applyFont="1" applyBorder="1" applyAlignment="1">
      <alignment horizontal="center" vertical="center" wrapText="1"/>
    </xf>
    <xf numFmtId="0" fontId="14" fillId="0" borderId="36" xfId="2" applyFont="1" applyBorder="1" applyAlignment="1">
      <alignment horizontal="center" vertical="center" wrapText="1"/>
    </xf>
    <xf numFmtId="2" fontId="31" fillId="4" borderId="50" xfId="2" applyNumberFormat="1" applyFont="1" applyFill="1" applyBorder="1" applyAlignment="1">
      <alignment horizontal="center" vertical="center"/>
    </xf>
    <xf numFmtId="2" fontId="31" fillId="4" borderId="51" xfId="2" applyNumberFormat="1" applyFont="1" applyFill="1" applyBorder="1" applyAlignment="1">
      <alignment horizontal="center" vertical="center"/>
    </xf>
    <xf numFmtId="0" fontId="15" fillId="0" borderId="15" xfId="2" applyFont="1" applyBorder="1" applyAlignment="1">
      <alignment vertical="center"/>
    </xf>
    <xf numFmtId="0" fontId="15" fillId="0" borderId="19" xfId="2" applyFont="1" applyBorder="1" applyAlignment="1">
      <alignment vertical="center"/>
    </xf>
    <xf numFmtId="0" fontId="14" fillId="0" borderId="40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33" fillId="4" borderId="20" xfId="2" applyFont="1" applyFill="1" applyBorder="1" applyAlignment="1">
      <alignment horizontal="justify" vertical="center" wrapText="1"/>
    </xf>
    <xf numFmtId="0" fontId="33" fillId="4" borderId="16" xfId="2" applyFont="1" applyFill="1" applyBorder="1" applyAlignment="1">
      <alignment horizontal="justify" vertical="center" wrapText="1"/>
    </xf>
    <xf numFmtId="0" fontId="33" fillId="4" borderId="17" xfId="2" applyFont="1" applyFill="1" applyBorder="1" applyAlignment="1">
      <alignment horizontal="justify" vertical="center" wrapText="1"/>
    </xf>
    <xf numFmtId="0" fontId="33" fillId="4" borderId="12" xfId="2" applyFont="1" applyFill="1" applyBorder="1" applyAlignment="1">
      <alignment horizontal="justify" vertical="center" wrapText="1"/>
    </xf>
    <xf numFmtId="0" fontId="33" fillId="4" borderId="0" xfId="2" applyFont="1" applyFill="1" applyAlignment="1">
      <alignment horizontal="justify" vertical="center" wrapText="1"/>
    </xf>
    <xf numFmtId="0" fontId="33" fillId="4" borderId="13" xfId="2" applyFont="1" applyFill="1" applyBorder="1" applyAlignment="1">
      <alignment horizontal="justify" vertical="center" wrapText="1"/>
    </xf>
    <xf numFmtId="0" fontId="33" fillId="4" borderId="15" xfId="2" applyFont="1" applyFill="1" applyBorder="1" applyAlignment="1">
      <alignment horizontal="justify" vertical="center" wrapText="1"/>
    </xf>
    <xf numFmtId="0" fontId="33" fillId="4" borderId="18" xfId="2" applyFont="1" applyFill="1" applyBorder="1" applyAlignment="1">
      <alignment horizontal="justify" vertical="center" wrapText="1"/>
    </xf>
    <xf numFmtId="0" fontId="33" fillId="4" borderId="19" xfId="2" applyFont="1" applyFill="1" applyBorder="1" applyAlignment="1">
      <alignment horizontal="justify" vertical="center" wrapText="1"/>
    </xf>
    <xf numFmtId="0" fontId="30" fillId="4" borderId="16" xfId="2" applyFont="1" applyFill="1" applyBorder="1" applyAlignment="1">
      <alignment horizontal="justify" vertical="center" wrapText="1"/>
    </xf>
    <xf numFmtId="0" fontId="30" fillId="4" borderId="17" xfId="2" applyFont="1" applyFill="1" applyBorder="1" applyAlignment="1">
      <alignment horizontal="justify" vertical="center" wrapText="1"/>
    </xf>
    <xf numFmtId="0" fontId="30" fillId="4" borderId="0" xfId="2" applyFont="1" applyFill="1" applyAlignment="1">
      <alignment horizontal="justify" vertical="center" wrapText="1"/>
    </xf>
    <xf numFmtId="0" fontId="30" fillId="4" borderId="13" xfId="2" applyFont="1" applyFill="1" applyBorder="1" applyAlignment="1">
      <alignment horizontal="justify" vertical="center" wrapText="1"/>
    </xf>
    <xf numFmtId="0" fontId="30" fillId="4" borderId="18" xfId="2" applyFont="1" applyFill="1" applyBorder="1" applyAlignment="1">
      <alignment horizontal="justify" vertical="center" wrapText="1"/>
    </xf>
    <xf numFmtId="0" fontId="30" fillId="4" borderId="19" xfId="2" applyFont="1" applyFill="1" applyBorder="1" applyAlignment="1">
      <alignment horizontal="justify" vertical="center" wrapText="1"/>
    </xf>
    <xf numFmtId="0" fontId="17" fillId="6" borderId="0" xfId="2" applyFont="1" applyFill="1" applyAlignment="1">
      <alignment horizontal="center" vertical="center"/>
    </xf>
    <xf numFmtId="0" fontId="17" fillId="6" borderId="18" xfId="2" applyFont="1" applyFill="1" applyBorder="1" applyAlignment="1">
      <alignment horizontal="center" vertical="center"/>
    </xf>
    <xf numFmtId="2" fontId="32" fillId="4" borderId="25" xfId="2" applyNumberFormat="1" applyFont="1" applyFill="1" applyBorder="1" applyAlignment="1">
      <alignment horizontal="center" vertical="center"/>
    </xf>
    <xf numFmtId="2" fontId="32" fillId="4" borderId="27" xfId="2" applyNumberFormat="1" applyFont="1" applyFill="1" applyBorder="1" applyAlignment="1">
      <alignment horizontal="center" vertical="center"/>
    </xf>
    <xf numFmtId="0" fontId="16" fillId="3" borderId="17" xfId="2" applyFont="1" applyFill="1" applyBorder="1" applyAlignment="1">
      <alignment horizontal="center" vertical="center"/>
    </xf>
    <xf numFmtId="0" fontId="16" fillId="3" borderId="19" xfId="2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Porcentaje 3" xfId="3" xr:uid="{00000000-0005-0000-0000-000003000000}"/>
  </cellStyles>
  <dxfs count="0"/>
  <tableStyles count="0" defaultTableStyle="TableStyleMedium9" defaultPivotStyle="PivotStyleLight16"/>
  <colors>
    <mruColors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view="pageBreakPreview" zoomScale="90" zoomScaleNormal="100" zoomScaleSheetLayoutView="90" workbookViewId="0">
      <selection activeCell="G27" sqref="G27"/>
    </sheetView>
  </sheetViews>
  <sheetFormatPr baseColWidth="10" defaultColWidth="11.42578125" defaultRowHeight="12.75" x14ac:dyDescent="0.2"/>
  <cols>
    <col min="1" max="1" width="14" customWidth="1"/>
    <col min="2" max="2" width="16.28515625" customWidth="1"/>
    <col min="3" max="3" width="14.7109375" customWidth="1"/>
    <col min="4" max="4" width="15" customWidth="1"/>
    <col min="5" max="5" width="13.85546875" customWidth="1"/>
    <col min="6" max="6" width="14.42578125" customWidth="1"/>
    <col min="7" max="7" width="15.28515625" customWidth="1"/>
    <col min="8" max="8" width="15.140625" customWidth="1"/>
    <col min="9" max="9" width="12.85546875" customWidth="1"/>
    <col min="10" max="10" width="12.7109375" customWidth="1"/>
    <col min="11" max="11" width="12.140625" customWidth="1"/>
    <col min="12" max="12" width="12.28515625" customWidth="1"/>
    <col min="13" max="13" width="12.140625" customWidth="1"/>
  </cols>
  <sheetData>
    <row r="1" spans="1:13" ht="16.5" thickBot="1" x14ac:dyDescent="0.3">
      <c r="A1" s="99" t="s">
        <v>77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3" ht="23.25" x14ac:dyDescent="0.35">
      <c r="A2" s="90" t="s">
        <v>66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</row>
    <row r="3" spans="1:13" ht="15.75" x14ac:dyDescent="0.25">
      <c r="A3" s="5"/>
      <c r="B3" s="6"/>
      <c r="C3" s="6"/>
      <c r="D3" s="6"/>
      <c r="E3" s="8" t="s">
        <v>0</v>
      </c>
      <c r="F3" s="6"/>
      <c r="G3" s="6"/>
      <c r="H3" s="6"/>
      <c r="I3" s="6"/>
      <c r="J3" s="6"/>
      <c r="K3" s="6"/>
      <c r="L3" s="6"/>
      <c r="M3" s="7"/>
    </row>
    <row r="4" spans="1:13" ht="15.75" x14ac:dyDescent="0.25">
      <c r="A4" s="93" t="s">
        <v>73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5"/>
    </row>
    <row r="5" spans="1:13" ht="16.5" thickBot="1" x14ac:dyDescent="0.3">
      <c r="A5" s="93" t="s">
        <v>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5"/>
    </row>
    <row r="6" spans="1:13" ht="13.5" thickBot="1" x14ac:dyDescent="0.25">
      <c r="A6" s="96" t="s">
        <v>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1:13" x14ac:dyDescent="0.2">
      <c r="A7" s="102" t="s">
        <v>3</v>
      </c>
      <c r="B7" s="104" t="s">
        <v>4</v>
      </c>
      <c r="C7" s="104" t="s">
        <v>5</v>
      </c>
      <c r="D7" s="106" t="s">
        <v>74</v>
      </c>
      <c r="E7" s="107"/>
      <c r="F7" s="107"/>
      <c r="G7" s="107"/>
      <c r="H7" s="107"/>
      <c r="I7" s="107"/>
      <c r="J7" s="108"/>
      <c r="K7" s="109" t="s">
        <v>6</v>
      </c>
      <c r="L7" s="109" t="s">
        <v>7</v>
      </c>
      <c r="M7" s="88" t="s">
        <v>8</v>
      </c>
    </row>
    <row r="8" spans="1:13" ht="60.75" customHeight="1" thickBot="1" x14ac:dyDescent="0.25">
      <c r="A8" s="103"/>
      <c r="B8" s="105"/>
      <c r="C8" s="105"/>
      <c r="D8" s="33" t="s">
        <v>9</v>
      </c>
      <c r="E8" s="34" t="s">
        <v>10</v>
      </c>
      <c r="F8" s="33" t="s">
        <v>11</v>
      </c>
      <c r="G8" s="35" t="s">
        <v>12</v>
      </c>
      <c r="H8" s="33" t="s">
        <v>13</v>
      </c>
      <c r="I8" s="33" t="s">
        <v>14</v>
      </c>
      <c r="J8" s="33" t="s">
        <v>15</v>
      </c>
      <c r="K8" s="110"/>
      <c r="L8" s="110"/>
      <c r="M8" s="89"/>
    </row>
    <row r="9" spans="1:13" ht="14.25" thickTop="1" x14ac:dyDescent="0.25">
      <c r="A9" s="2" t="s">
        <v>16</v>
      </c>
      <c r="B9" s="42">
        <v>41190.1</v>
      </c>
      <c r="C9" s="42">
        <v>41190.1</v>
      </c>
      <c r="D9" s="49">
        <v>9306.7000000000007</v>
      </c>
      <c r="E9" s="51">
        <v>0.22589999999999999</v>
      </c>
      <c r="F9" s="42">
        <v>8810.6</v>
      </c>
      <c r="G9" s="50">
        <f>SUM(F9)/D9</f>
        <v>0.9466943169974319</v>
      </c>
      <c r="H9" s="42">
        <v>167.5</v>
      </c>
      <c r="I9" s="42">
        <f>+F9+H9</f>
        <v>8978.1</v>
      </c>
      <c r="J9" s="42">
        <f>D9-I9</f>
        <v>328.60000000000036</v>
      </c>
      <c r="K9" s="43">
        <f>I9/D9</f>
        <v>0.96469210353831103</v>
      </c>
      <c r="L9" s="51">
        <f>SUM(I9)*100%/D9-1</f>
        <v>-3.530789646168897E-2</v>
      </c>
      <c r="M9" s="44">
        <f>I9/C9</f>
        <v>0.21796742421115756</v>
      </c>
    </row>
    <row r="10" spans="1:13" ht="13.5" x14ac:dyDescent="0.25">
      <c r="A10" s="3" t="s">
        <v>17</v>
      </c>
      <c r="B10" s="42">
        <v>430471.9</v>
      </c>
      <c r="C10" s="42">
        <v>442199.8</v>
      </c>
      <c r="D10" s="42">
        <v>212286.4</v>
      </c>
      <c r="E10" s="51">
        <v>0.48010000000000003</v>
      </c>
      <c r="F10" s="42">
        <v>206711.4</v>
      </c>
      <c r="G10" s="50">
        <f>SUM(F10)/D10</f>
        <v>0.97373830824772567</v>
      </c>
      <c r="H10" s="42">
        <v>0</v>
      </c>
      <c r="I10" s="42">
        <f>+F10+H10</f>
        <v>206711.4</v>
      </c>
      <c r="J10" s="42">
        <f>D10-I10</f>
        <v>5575</v>
      </c>
      <c r="K10" s="43">
        <f>I10/D10</f>
        <v>0.97373830824772567</v>
      </c>
      <c r="L10" s="51">
        <f>SUM(I10)*100%/D10-1</f>
        <v>-2.626169175227433E-2</v>
      </c>
      <c r="M10" s="44">
        <f>I10/C10</f>
        <v>0.4674615411404528</v>
      </c>
    </row>
    <row r="11" spans="1:13" ht="14.25" thickBot="1" x14ac:dyDescent="0.3">
      <c r="A11" s="4" t="s">
        <v>18</v>
      </c>
      <c r="B11" s="45">
        <f>SUM(B9:B10)</f>
        <v>471662</v>
      </c>
      <c r="C11" s="45">
        <f>SUM(C9:C10)</f>
        <v>483389.89999999997</v>
      </c>
      <c r="D11" s="45">
        <f>SUM(D9:D10)</f>
        <v>221593.1</v>
      </c>
      <c r="E11" s="46"/>
      <c r="F11" s="45">
        <f>SUM(F9:F10)</f>
        <v>215522</v>
      </c>
      <c r="G11" s="48">
        <f>SUM(F11)/D11</f>
        <v>0.97260248626875112</v>
      </c>
      <c r="H11" s="45">
        <f>SUM(H9:H10)</f>
        <v>167.5</v>
      </c>
      <c r="I11" s="45">
        <f>SUM(I9:I10)</f>
        <v>215689.5</v>
      </c>
      <c r="J11" s="47">
        <f>SUM(J9:J10)</f>
        <v>5903.6</v>
      </c>
      <c r="K11" s="48">
        <f>I11/D11</f>
        <v>0.97335837623102883</v>
      </c>
      <c r="L11" s="51">
        <f>SUM(I11)*100%/D11-1</f>
        <v>-2.6641623768971168E-2</v>
      </c>
      <c r="M11" s="44">
        <f>I11/C11</f>
        <v>0.44620191692048183</v>
      </c>
    </row>
    <row r="12" spans="1:13" ht="13.5" thickBot="1" x14ac:dyDescent="0.25">
      <c r="A12" s="96" t="s">
        <v>19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8"/>
    </row>
    <row r="13" spans="1:13" x14ac:dyDescent="0.2">
      <c r="A13" s="102" t="s">
        <v>20</v>
      </c>
      <c r="B13" s="104" t="s">
        <v>4</v>
      </c>
      <c r="C13" s="104" t="s">
        <v>5</v>
      </c>
      <c r="D13" s="106" t="s">
        <v>74</v>
      </c>
      <c r="E13" s="107"/>
      <c r="F13" s="107"/>
      <c r="G13" s="107"/>
      <c r="H13" s="107"/>
      <c r="I13" s="107"/>
      <c r="J13" s="108"/>
      <c r="K13" s="109" t="s">
        <v>21</v>
      </c>
      <c r="L13" s="109" t="s">
        <v>22</v>
      </c>
      <c r="M13" s="88" t="s">
        <v>23</v>
      </c>
    </row>
    <row r="14" spans="1:13" ht="53.25" customHeight="1" thickBot="1" x14ac:dyDescent="0.25">
      <c r="A14" s="115"/>
      <c r="B14" s="116"/>
      <c r="C14" s="116"/>
      <c r="D14" s="36" t="s">
        <v>9</v>
      </c>
      <c r="E14" s="37" t="s">
        <v>24</v>
      </c>
      <c r="F14" s="36" t="s">
        <v>25</v>
      </c>
      <c r="G14" s="35" t="s">
        <v>26</v>
      </c>
      <c r="H14" s="36" t="s">
        <v>27</v>
      </c>
      <c r="I14" s="36" t="s">
        <v>28</v>
      </c>
      <c r="J14" s="36" t="s">
        <v>15</v>
      </c>
      <c r="K14" s="117"/>
      <c r="L14" s="110"/>
      <c r="M14" s="118"/>
    </row>
    <row r="15" spans="1:13" ht="14.25" thickTop="1" x14ac:dyDescent="0.25">
      <c r="A15" s="52">
        <v>1000</v>
      </c>
      <c r="B15" s="53">
        <v>368464.80000000005</v>
      </c>
      <c r="C15" s="54">
        <v>380192.60000000003</v>
      </c>
      <c r="D15" s="56">
        <v>181420.30000000002</v>
      </c>
      <c r="E15" s="55">
        <v>0.70058010023702322</v>
      </c>
      <c r="F15" s="56">
        <v>162545.79999999999</v>
      </c>
      <c r="G15" s="72">
        <f>SUM(F15)/D15</f>
        <v>0.8959625797113111</v>
      </c>
      <c r="H15" s="56">
        <v>0</v>
      </c>
      <c r="I15" s="73">
        <f>+F15+H15</f>
        <v>162545.79999999999</v>
      </c>
      <c r="J15" s="57">
        <f t="shared" ref="J15:J23" si="0">D15-I15</f>
        <v>18874.500000000029</v>
      </c>
      <c r="K15" s="58">
        <f>I15/D15</f>
        <v>0.8959625797113111</v>
      </c>
      <c r="L15" s="58">
        <f>SUM(I15)*100%/D15-1</f>
        <v>-0.1040374202886889</v>
      </c>
      <c r="M15" s="59">
        <f>I15/C15</f>
        <v>0.42753541231470571</v>
      </c>
    </row>
    <row r="16" spans="1:13" ht="13.5" x14ac:dyDescent="0.25">
      <c r="A16" s="52">
        <v>2000</v>
      </c>
      <c r="B16" s="53">
        <v>13316.7</v>
      </c>
      <c r="C16" s="56">
        <v>16097.3</v>
      </c>
      <c r="D16" s="56">
        <v>7078.7</v>
      </c>
      <c r="E16" s="55">
        <v>0.77168728198273262</v>
      </c>
      <c r="F16" s="56">
        <v>8420.4</v>
      </c>
      <c r="G16" s="74">
        <f>SUM(F16)/D16</f>
        <v>1.1895404523429443</v>
      </c>
      <c r="H16" s="56">
        <v>256.5</v>
      </c>
      <c r="I16" s="73">
        <f t="shared" ref="I16:I22" si="1">+F16+H16</f>
        <v>8676.9</v>
      </c>
      <c r="J16" s="57">
        <f t="shared" si="0"/>
        <v>-1598.1999999999998</v>
      </c>
      <c r="K16" s="58">
        <f>I16/D16</f>
        <v>1.2257759193072173</v>
      </c>
      <c r="L16" s="75">
        <f>SUM(I16)*100%/D16-1</f>
        <v>0.2257759193072173</v>
      </c>
      <c r="M16" s="59">
        <f>I16/C16</f>
        <v>0.53902828424642646</v>
      </c>
    </row>
    <row r="17" spans="1:13" ht="13.5" x14ac:dyDescent="0.25">
      <c r="A17" s="52" t="s">
        <v>65</v>
      </c>
      <c r="B17" s="53">
        <v>80860.899999999994</v>
      </c>
      <c r="C17" s="56">
        <v>78080.399999999994</v>
      </c>
      <c r="D17" s="56">
        <v>30376.3</v>
      </c>
      <c r="E17" s="55">
        <v>0.76471093213460695</v>
      </c>
      <c r="F17" s="56">
        <v>24605.599999999999</v>
      </c>
      <c r="G17" s="74">
        <f>SUM(F17)/D17</f>
        <v>0.8100262375602032</v>
      </c>
      <c r="H17" s="56">
        <v>701.6</v>
      </c>
      <c r="I17" s="73">
        <f t="shared" si="1"/>
        <v>25307.199999999997</v>
      </c>
      <c r="J17" s="57">
        <f t="shared" si="0"/>
        <v>5069.1000000000022</v>
      </c>
      <c r="K17" s="58">
        <f>I17/D17</f>
        <v>0.83312319143542823</v>
      </c>
      <c r="L17" s="51">
        <f>SUM(I17)*100%/D17-1</f>
        <v>-0.16687680856457177</v>
      </c>
      <c r="M17" s="59">
        <f>I17/C17</f>
        <v>0.32411719202258182</v>
      </c>
    </row>
    <row r="18" spans="1:13" ht="13.5" x14ac:dyDescent="0.25">
      <c r="A18" s="52" t="s">
        <v>29</v>
      </c>
      <c r="B18" s="53">
        <v>9019.5999999999985</v>
      </c>
      <c r="C18" s="56">
        <v>9019.5999999999985</v>
      </c>
      <c r="D18" s="56">
        <v>3017.8</v>
      </c>
      <c r="E18" s="55">
        <v>0.76123032554501913</v>
      </c>
      <c r="F18" s="56">
        <v>3824.6</v>
      </c>
      <c r="G18" s="74">
        <f>SUM(F18)/D18</f>
        <v>1.2673470740274371</v>
      </c>
      <c r="H18" s="56">
        <v>9.6999999999999993</v>
      </c>
      <c r="I18" s="73">
        <f>+F18+H18</f>
        <v>3834.2999999999997</v>
      </c>
      <c r="J18" s="57">
        <f t="shared" si="0"/>
        <v>-816.49999999999955</v>
      </c>
      <c r="K18" s="58">
        <f>I18/D18</f>
        <v>1.2705613360726355</v>
      </c>
      <c r="L18" s="51">
        <f>SUM(I18)*100%/D18-1</f>
        <v>0.27056133607263555</v>
      </c>
      <c r="M18" s="59">
        <f>I18/C18</f>
        <v>0.42510754357177705</v>
      </c>
    </row>
    <row r="19" spans="1:13" ht="13.5" x14ac:dyDescent="0.25">
      <c r="A19" s="60" t="s">
        <v>30</v>
      </c>
      <c r="B19" s="61">
        <f>B15+B16+B17+B18</f>
        <v>471662</v>
      </c>
      <c r="C19" s="61">
        <f>C15+C16+C17+C18</f>
        <v>483389.9</v>
      </c>
      <c r="D19" s="61">
        <f>D15+D16+D17+D18</f>
        <v>221893.1</v>
      </c>
      <c r="E19" s="62">
        <f>D19/C19</f>
        <v>0.45903544943740032</v>
      </c>
      <c r="F19" s="61">
        <f>F15+F16+F17+F18</f>
        <v>199396.4</v>
      </c>
      <c r="G19" s="48">
        <f>SUM(F19)/D19</f>
        <v>0.89861469329149934</v>
      </c>
      <c r="H19" s="61">
        <f>H15+H16+H17+H18</f>
        <v>967.80000000000007</v>
      </c>
      <c r="I19" s="61">
        <f>I15+I16+I17+I18</f>
        <v>200364.19999999995</v>
      </c>
      <c r="J19" s="63">
        <f t="shared" si="0"/>
        <v>21528.900000000052</v>
      </c>
      <c r="K19" s="64">
        <f>I19/D19</f>
        <v>0.90297625297947504</v>
      </c>
      <c r="L19" s="51">
        <f>SUM(I19)*100%/D19-1</f>
        <v>-9.7023747020524964E-2</v>
      </c>
      <c r="M19" s="65">
        <f>I19/C19</f>
        <v>0.41449811011773302</v>
      </c>
    </row>
    <row r="20" spans="1:13" ht="13.5" x14ac:dyDescent="0.25">
      <c r="A20" s="52">
        <v>5000</v>
      </c>
      <c r="B20" s="56">
        <v>0</v>
      </c>
      <c r="C20" s="56">
        <v>0</v>
      </c>
      <c r="D20" s="56">
        <v>0</v>
      </c>
      <c r="E20" s="55">
        <v>0</v>
      </c>
      <c r="F20" s="56">
        <v>0</v>
      </c>
      <c r="G20" s="74">
        <v>0</v>
      </c>
      <c r="H20" s="56">
        <v>0</v>
      </c>
      <c r="I20" s="73">
        <f t="shared" si="1"/>
        <v>0</v>
      </c>
      <c r="J20" s="57">
        <f t="shared" si="0"/>
        <v>0</v>
      </c>
      <c r="K20" s="58">
        <v>0</v>
      </c>
      <c r="L20" s="51">
        <v>0</v>
      </c>
      <c r="M20" s="59">
        <v>0</v>
      </c>
    </row>
    <row r="21" spans="1:13" ht="13.5" x14ac:dyDescent="0.25">
      <c r="A21" s="52">
        <v>6000</v>
      </c>
      <c r="B21" s="56">
        <v>0</v>
      </c>
      <c r="C21" s="56">
        <v>0</v>
      </c>
      <c r="D21" s="56">
        <v>0</v>
      </c>
      <c r="E21" s="55">
        <v>0</v>
      </c>
      <c r="F21" s="56">
        <v>0</v>
      </c>
      <c r="G21" s="74">
        <v>0</v>
      </c>
      <c r="H21" s="56">
        <f>+H1+H9</f>
        <v>167.5</v>
      </c>
      <c r="I21" s="73">
        <f t="shared" si="1"/>
        <v>167.5</v>
      </c>
      <c r="J21" s="57">
        <f t="shared" si="0"/>
        <v>-167.5</v>
      </c>
      <c r="K21" s="58">
        <v>0</v>
      </c>
      <c r="L21" s="51">
        <v>0</v>
      </c>
      <c r="M21" s="59">
        <v>0</v>
      </c>
    </row>
    <row r="22" spans="1:13" ht="13.5" x14ac:dyDescent="0.25">
      <c r="A22" s="60" t="s">
        <v>30</v>
      </c>
      <c r="B22" s="61">
        <f>+B20+B21</f>
        <v>0</v>
      </c>
      <c r="C22" s="61">
        <f>+C20+C21</f>
        <v>0</v>
      </c>
      <c r="D22" s="61">
        <f>+D20+D21</f>
        <v>0</v>
      </c>
      <c r="E22" s="62">
        <v>0</v>
      </c>
      <c r="F22" s="61">
        <f>+F20+F21</f>
        <v>0</v>
      </c>
      <c r="G22" s="48">
        <v>0</v>
      </c>
      <c r="H22" s="61">
        <f>+H20+H21</f>
        <v>167.5</v>
      </c>
      <c r="I22" s="61">
        <f t="shared" si="1"/>
        <v>167.5</v>
      </c>
      <c r="J22" s="63">
        <f t="shared" si="0"/>
        <v>-167.5</v>
      </c>
      <c r="K22" s="64">
        <v>0</v>
      </c>
      <c r="L22" s="51">
        <v>0</v>
      </c>
      <c r="M22" s="65">
        <v>0</v>
      </c>
    </row>
    <row r="23" spans="1:13" ht="15.75" thickBot="1" x14ac:dyDescent="0.3">
      <c r="A23" s="66" t="s">
        <v>18</v>
      </c>
      <c r="B23" s="67">
        <f>+B19+B22</f>
        <v>471662</v>
      </c>
      <c r="C23" s="67">
        <f>C19+C22</f>
        <v>483389.9</v>
      </c>
      <c r="D23" s="67">
        <f>+D19+D22</f>
        <v>221893.1</v>
      </c>
      <c r="E23" s="68">
        <f>D23/C23</f>
        <v>0.45903544943740032</v>
      </c>
      <c r="F23" s="67">
        <f>+F19+F22</f>
        <v>199396.4</v>
      </c>
      <c r="G23" s="76">
        <f>SUM(F23)/D23</f>
        <v>0.89861469329149934</v>
      </c>
      <c r="H23" s="67">
        <f>+H19+H22</f>
        <v>1135.3000000000002</v>
      </c>
      <c r="I23" s="67">
        <f>+I19+I22</f>
        <v>200531.69999999995</v>
      </c>
      <c r="J23" s="67">
        <f t="shared" si="0"/>
        <v>21361.400000000052</v>
      </c>
      <c r="K23" s="69">
        <f>I23/D23</f>
        <v>0.90373112097672237</v>
      </c>
      <c r="L23" s="77">
        <f>SUM(I23)*100%/D23-1</f>
        <v>-9.6268879023277631E-2</v>
      </c>
      <c r="M23" s="70">
        <f>I23/C23</f>
        <v>0.41484462128811533</v>
      </c>
    </row>
    <row r="24" spans="1:13" ht="13.5" customHeight="1" thickBot="1" x14ac:dyDescent="0.25">
      <c r="A24" s="11"/>
      <c r="B24" s="12"/>
      <c r="C24" s="12"/>
      <c r="D24" s="11"/>
      <c r="E24" s="11"/>
      <c r="F24" s="11"/>
      <c r="G24" s="11"/>
      <c r="H24" s="11"/>
      <c r="I24" s="11"/>
      <c r="J24" s="11"/>
      <c r="K24" s="11"/>
      <c r="L24" s="11"/>
      <c r="M24" s="13"/>
    </row>
    <row r="25" spans="1:13" ht="23.25" thickBot="1" x14ac:dyDescent="0.25">
      <c r="A25" s="14" t="s">
        <v>31</v>
      </c>
      <c r="B25" s="15"/>
      <c r="C25" s="71">
        <v>1851</v>
      </c>
      <c r="D25" s="11"/>
      <c r="E25" s="11"/>
      <c r="F25" s="11"/>
      <c r="G25" s="11"/>
      <c r="H25" s="11"/>
      <c r="I25" s="11"/>
      <c r="J25" s="11"/>
      <c r="K25" s="11"/>
      <c r="L25" s="11"/>
      <c r="M25" s="13"/>
    </row>
    <row r="26" spans="1:13" ht="13.5" thickBot="1" x14ac:dyDescent="0.25">
      <c r="A26" s="17"/>
      <c r="B26" s="17"/>
      <c r="C26" s="17"/>
      <c r="D26" s="17"/>
      <c r="E26" s="17"/>
      <c r="F26" s="18"/>
      <c r="G26" s="18"/>
      <c r="H26" s="18"/>
      <c r="I26" s="18"/>
      <c r="J26" s="18"/>
      <c r="K26" s="19"/>
      <c r="L26" s="19"/>
      <c r="M26" s="19"/>
    </row>
    <row r="27" spans="1:13" ht="23.25" thickBot="1" x14ac:dyDescent="0.25">
      <c r="A27" s="14" t="s">
        <v>32</v>
      </c>
      <c r="B27" s="15"/>
      <c r="C27" s="71">
        <v>39537.5</v>
      </c>
      <c r="D27" s="17"/>
      <c r="E27" s="17"/>
      <c r="F27" s="18"/>
      <c r="G27" s="18"/>
      <c r="H27" s="18"/>
      <c r="I27" s="18"/>
      <c r="J27" s="18"/>
      <c r="K27" s="19"/>
      <c r="L27" s="19"/>
      <c r="M27" s="19"/>
    </row>
    <row r="28" spans="1:13" ht="13.5" thickBot="1" x14ac:dyDescent="0.25">
      <c r="A28" s="20"/>
      <c r="B28" s="12"/>
      <c r="C28" s="12"/>
      <c r="D28" s="17"/>
      <c r="E28" s="17"/>
      <c r="F28" s="18"/>
      <c r="G28" s="18"/>
      <c r="H28" s="18"/>
      <c r="I28" s="18"/>
      <c r="J28" s="18"/>
      <c r="K28" s="19"/>
      <c r="L28" s="19"/>
      <c r="M28" s="19"/>
    </row>
    <row r="29" spans="1:13" ht="13.5" thickBot="1" x14ac:dyDescent="0.25">
      <c r="A29" s="14" t="s">
        <v>33</v>
      </c>
      <c r="B29" s="15"/>
      <c r="C29" s="16"/>
      <c r="D29" s="17"/>
      <c r="E29" s="17"/>
      <c r="F29" s="18"/>
      <c r="G29" s="18"/>
      <c r="H29" s="18"/>
      <c r="I29" s="18"/>
      <c r="J29" s="18"/>
      <c r="K29" s="19"/>
      <c r="L29" s="19"/>
      <c r="M29" s="19"/>
    </row>
    <row r="30" spans="1:13" ht="13.5" thickBot="1" x14ac:dyDescent="0.25">
      <c r="A30" s="20"/>
      <c r="B30" s="12"/>
      <c r="C30" s="12"/>
      <c r="D30" s="17"/>
      <c r="E30" s="17"/>
      <c r="F30" s="18"/>
      <c r="G30" s="18"/>
      <c r="H30" s="18"/>
      <c r="I30" s="18"/>
      <c r="J30" s="18"/>
      <c r="K30" s="19"/>
      <c r="L30" s="19"/>
      <c r="M30" s="19"/>
    </row>
    <row r="31" spans="1:13" ht="23.25" thickBot="1" x14ac:dyDescent="0.25">
      <c r="A31" s="14" t="s">
        <v>34</v>
      </c>
      <c r="B31" s="15"/>
      <c r="C31" s="16">
        <f>+F11-F23-C25+C27-C29</f>
        <v>53812.100000000006</v>
      </c>
      <c r="D31" s="17"/>
      <c r="E31" s="17"/>
      <c r="F31" s="18"/>
      <c r="G31" s="18"/>
      <c r="H31" s="18"/>
      <c r="I31" s="18"/>
      <c r="J31" s="18"/>
      <c r="K31" s="19"/>
      <c r="L31" s="19"/>
      <c r="M31" s="19"/>
    </row>
    <row r="32" spans="1:13" x14ac:dyDescent="0.2">
      <c r="D32" s="1"/>
      <c r="E32" s="1"/>
      <c r="F32" s="1"/>
      <c r="G32" s="1"/>
    </row>
    <row r="33" spans="1:13" ht="13.5" thickBot="1" x14ac:dyDescent="0.25">
      <c r="A33" s="111" t="s">
        <v>35</v>
      </c>
      <c r="B33" s="111"/>
      <c r="C33" s="111"/>
      <c r="D33" s="111"/>
      <c r="E33" s="30"/>
      <c r="F33" s="31"/>
      <c r="G33" s="31"/>
      <c r="H33" s="31"/>
      <c r="I33" s="31"/>
      <c r="J33" s="31"/>
      <c r="K33" s="31"/>
      <c r="L33" s="32"/>
    </row>
    <row r="34" spans="1:13" ht="210" customHeight="1" x14ac:dyDescent="0.2">
      <c r="A34" s="112" t="s">
        <v>75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</row>
  </sheetData>
  <mergeCells count="22">
    <mergeCell ref="A33:D33"/>
    <mergeCell ref="A34:M34"/>
    <mergeCell ref="A12:M12"/>
    <mergeCell ref="A13:A14"/>
    <mergeCell ref="B13:B14"/>
    <mergeCell ref="C13:C14"/>
    <mergeCell ref="D13:J13"/>
    <mergeCell ref="K13:K14"/>
    <mergeCell ref="L13:L14"/>
    <mergeCell ref="M13:M14"/>
    <mergeCell ref="M7:M8"/>
    <mergeCell ref="A2:M2"/>
    <mergeCell ref="A5:M5"/>
    <mergeCell ref="A6:M6"/>
    <mergeCell ref="A1:M1"/>
    <mergeCell ref="A4:M4"/>
    <mergeCell ref="A7:A8"/>
    <mergeCell ref="B7:B8"/>
    <mergeCell ref="C7:C8"/>
    <mergeCell ref="D7:J7"/>
    <mergeCell ref="K7:K8"/>
    <mergeCell ref="L7:L8"/>
  </mergeCells>
  <pageMargins left="0.23622047244094491" right="0.23622047244094491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zoomScale="110" zoomScaleNormal="110" workbookViewId="0">
      <selection activeCell="H11" sqref="H11:I11"/>
    </sheetView>
  </sheetViews>
  <sheetFormatPr baseColWidth="10" defaultColWidth="11.42578125" defaultRowHeight="12.75" x14ac:dyDescent="0.2"/>
  <cols>
    <col min="1" max="1" width="19.85546875" customWidth="1"/>
    <col min="2" max="2" width="13.28515625" customWidth="1"/>
    <col min="3" max="3" width="13.140625" customWidth="1"/>
    <col min="4" max="4" width="14.85546875" customWidth="1"/>
    <col min="5" max="5" width="12.85546875" customWidth="1"/>
    <col min="6" max="7" width="12.5703125" customWidth="1"/>
    <col min="13" max="13" width="13.5703125" customWidth="1"/>
  </cols>
  <sheetData>
    <row r="1" spans="1:13" ht="22.5" customHeight="1" x14ac:dyDescent="0.2">
      <c r="A1" s="201" t="s">
        <v>78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18" customHeight="1" thickBot="1" x14ac:dyDescent="0.25">
      <c r="A2" s="202" t="s">
        <v>36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</row>
    <row r="3" spans="1:13" ht="10.5" customHeight="1" x14ac:dyDescent="0.2">
      <c r="A3" s="154" t="s">
        <v>37</v>
      </c>
      <c r="B3" s="156">
        <v>2024</v>
      </c>
      <c r="C3" s="157"/>
      <c r="D3" s="157"/>
      <c r="E3" s="157"/>
      <c r="F3" s="157"/>
      <c r="G3" s="157"/>
      <c r="H3" s="157"/>
      <c r="I3" s="158"/>
      <c r="J3" s="138" t="s">
        <v>38</v>
      </c>
      <c r="K3" s="139"/>
      <c r="L3" s="139"/>
      <c r="M3" s="140"/>
    </row>
    <row r="4" spans="1:13" ht="21" customHeight="1" thickBot="1" x14ac:dyDescent="0.25">
      <c r="A4" s="155"/>
      <c r="B4" s="159" t="s">
        <v>39</v>
      </c>
      <c r="C4" s="160"/>
      <c r="D4" s="160"/>
      <c r="E4" s="160"/>
      <c r="F4" s="160"/>
      <c r="G4" s="160"/>
      <c r="H4" s="160"/>
      <c r="I4" s="161"/>
      <c r="J4" s="141"/>
      <c r="K4" s="142"/>
      <c r="L4" s="142"/>
      <c r="M4" s="143"/>
    </row>
    <row r="5" spans="1:13" ht="13.5" customHeight="1" thickBot="1" x14ac:dyDescent="0.25">
      <c r="A5" s="21"/>
      <c r="B5" s="22"/>
      <c r="C5" s="22"/>
      <c r="D5" s="144" t="s">
        <v>68</v>
      </c>
      <c r="E5" s="145"/>
      <c r="F5" s="145"/>
      <c r="G5" s="146"/>
      <c r="H5" s="147" t="s">
        <v>40</v>
      </c>
      <c r="I5" s="148"/>
      <c r="J5" s="186" t="s">
        <v>76</v>
      </c>
      <c r="K5" s="187"/>
      <c r="L5" s="187"/>
      <c r="M5" s="188"/>
    </row>
    <row r="6" spans="1:13" ht="16.5" customHeight="1" x14ac:dyDescent="0.2">
      <c r="A6" s="149" t="s">
        <v>41</v>
      </c>
      <c r="B6" s="23" t="s">
        <v>42</v>
      </c>
      <c r="C6" s="151" t="s">
        <v>43</v>
      </c>
      <c r="D6" s="153" t="s">
        <v>44</v>
      </c>
      <c r="E6" s="153" t="s">
        <v>45</v>
      </c>
      <c r="F6" s="153" t="s">
        <v>46</v>
      </c>
      <c r="G6" s="153" t="s">
        <v>47</v>
      </c>
      <c r="H6" s="164" t="s">
        <v>48</v>
      </c>
      <c r="I6" s="165"/>
      <c r="J6" s="189"/>
      <c r="K6" s="190"/>
      <c r="L6" s="190"/>
      <c r="M6" s="191"/>
    </row>
    <row r="7" spans="1:13" ht="16.5" customHeight="1" thickBot="1" x14ac:dyDescent="0.25">
      <c r="A7" s="150"/>
      <c r="B7" s="24" t="s">
        <v>49</v>
      </c>
      <c r="C7" s="152"/>
      <c r="D7" s="152"/>
      <c r="E7" s="152"/>
      <c r="F7" s="152"/>
      <c r="G7" s="152"/>
      <c r="H7" s="166"/>
      <c r="I7" s="167"/>
      <c r="J7" s="189"/>
      <c r="K7" s="190"/>
      <c r="L7" s="190"/>
      <c r="M7" s="191"/>
    </row>
    <row r="8" spans="1:13" ht="14.1" customHeight="1" x14ac:dyDescent="0.2">
      <c r="A8" s="79">
        <v>1000</v>
      </c>
      <c r="B8" s="78">
        <v>357808.4</v>
      </c>
      <c r="C8" s="78">
        <v>369536.2</v>
      </c>
      <c r="D8" s="78">
        <v>181344.2</v>
      </c>
      <c r="E8" s="78">
        <v>162500.29999999999</v>
      </c>
      <c r="F8" s="78">
        <v>0</v>
      </c>
      <c r="G8" s="78">
        <f t="shared" ref="G8:G11" si="0">+E8+F8</f>
        <v>162500.29999999999</v>
      </c>
      <c r="H8" s="162">
        <f t="shared" ref="H8:H10" si="1">IF(D8&lt;=0,0,(G8*100)/D8)</f>
        <v>89.608766092326064</v>
      </c>
      <c r="I8" s="163"/>
      <c r="J8" s="189"/>
      <c r="K8" s="190"/>
      <c r="L8" s="190"/>
      <c r="M8" s="191"/>
    </row>
    <row r="9" spans="1:13" ht="14.1" customHeight="1" x14ac:dyDescent="0.2">
      <c r="A9" s="79">
        <v>2000</v>
      </c>
      <c r="B9" s="78">
        <v>8030.2</v>
      </c>
      <c r="C9" s="78">
        <v>10810.8</v>
      </c>
      <c r="D9" s="78">
        <v>5236.5</v>
      </c>
      <c r="E9" s="78">
        <v>7571.7</v>
      </c>
      <c r="F9" s="78">
        <v>242.4</v>
      </c>
      <c r="G9" s="78">
        <f t="shared" si="0"/>
        <v>7814.0999999999995</v>
      </c>
      <c r="H9" s="119">
        <f t="shared" si="1"/>
        <v>149.22371813234031</v>
      </c>
      <c r="I9" s="120"/>
      <c r="J9" s="189"/>
      <c r="K9" s="190"/>
      <c r="L9" s="190"/>
      <c r="M9" s="191"/>
    </row>
    <row r="10" spans="1:13" ht="14.1" customHeight="1" x14ac:dyDescent="0.2">
      <c r="A10" s="79">
        <v>3000</v>
      </c>
      <c r="B10" s="78">
        <v>59739.1</v>
      </c>
      <c r="C10" s="78">
        <v>56958.6</v>
      </c>
      <c r="D10" s="78">
        <v>24211.8</v>
      </c>
      <c r="E10" s="78">
        <v>21609.4</v>
      </c>
      <c r="F10" s="78">
        <v>688.7</v>
      </c>
      <c r="G10" s="78">
        <f t="shared" si="0"/>
        <v>22298.100000000002</v>
      </c>
      <c r="H10" s="119">
        <f t="shared" si="1"/>
        <v>92.096002775506165</v>
      </c>
      <c r="I10" s="120"/>
      <c r="J10" s="189"/>
      <c r="K10" s="190"/>
      <c r="L10" s="190"/>
      <c r="M10" s="191"/>
    </row>
    <row r="11" spans="1:13" ht="14.1" customHeight="1" thickBot="1" x14ac:dyDescent="0.25">
      <c r="A11" s="79">
        <v>4000</v>
      </c>
      <c r="B11" s="78">
        <v>4894.2</v>
      </c>
      <c r="C11" s="78">
        <v>4894.2</v>
      </c>
      <c r="D11" s="78">
        <v>1793.9</v>
      </c>
      <c r="E11" s="78">
        <v>2108.5</v>
      </c>
      <c r="F11" s="78">
        <v>9.6999999999999993</v>
      </c>
      <c r="G11" s="78">
        <f t="shared" si="0"/>
        <v>2118.1999999999998</v>
      </c>
      <c r="H11" s="119">
        <f>IF(D11&lt;=0,0,(G11*100)/D11)</f>
        <v>118.07793076537152</v>
      </c>
      <c r="I11" s="120"/>
      <c r="J11" s="189"/>
      <c r="K11" s="190"/>
      <c r="L11" s="190"/>
      <c r="M11" s="191"/>
    </row>
    <row r="12" spans="1:13" ht="22.5" customHeight="1" thickBot="1" x14ac:dyDescent="0.25">
      <c r="A12" s="25" t="s">
        <v>50</v>
      </c>
      <c r="B12" s="80">
        <f>SUM(B8:B11)</f>
        <v>430471.9</v>
      </c>
      <c r="C12" s="80">
        <f t="shared" ref="C12:G12" si="2">SUM(C8:C11)</f>
        <v>442199.8</v>
      </c>
      <c r="D12" s="80">
        <f t="shared" si="2"/>
        <v>212586.4</v>
      </c>
      <c r="E12" s="80">
        <f t="shared" si="2"/>
        <v>193789.9</v>
      </c>
      <c r="F12" s="80">
        <f t="shared" si="2"/>
        <v>940.80000000000007</v>
      </c>
      <c r="G12" s="80">
        <f t="shared" si="2"/>
        <v>194730.7</v>
      </c>
      <c r="H12" s="171">
        <f t="shared" ref="H12" si="3">IF(D12&lt;=0,0,(G12*100)/D12)</f>
        <v>91.600732690332023</v>
      </c>
      <c r="I12" s="172"/>
      <c r="J12" s="192"/>
      <c r="K12" s="193"/>
      <c r="L12" s="193"/>
      <c r="M12" s="194"/>
    </row>
    <row r="13" spans="1:13" ht="24.75" customHeight="1" thickBot="1" x14ac:dyDescent="0.25">
      <c r="A13" s="38" t="s">
        <v>51</v>
      </c>
      <c r="B13" s="168" t="s">
        <v>69</v>
      </c>
      <c r="C13" s="169"/>
      <c r="D13" s="169"/>
      <c r="E13" s="169"/>
      <c r="F13" s="169"/>
      <c r="G13" s="169"/>
      <c r="H13" s="169"/>
      <c r="I13" s="170"/>
      <c r="J13" s="195" t="s">
        <v>70</v>
      </c>
      <c r="K13" s="195"/>
      <c r="L13" s="195"/>
      <c r="M13" s="196"/>
    </row>
    <row r="14" spans="1:13" ht="16.5" customHeight="1" thickBot="1" x14ac:dyDescent="0.25">
      <c r="A14" s="26"/>
      <c r="B14" s="27"/>
      <c r="C14" s="27"/>
      <c r="D14" s="144" t="s">
        <v>68</v>
      </c>
      <c r="E14" s="145"/>
      <c r="F14" s="145"/>
      <c r="G14" s="146"/>
      <c r="H14" s="147" t="s">
        <v>40</v>
      </c>
      <c r="I14" s="148"/>
      <c r="J14" s="197"/>
      <c r="K14" s="197"/>
      <c r="L14" s="197"/>
      <c r="M14" s="198"/>
    </row>
    <row r="15" spans="1:13" ht="15.75" customHeight="1" x14ac:dyDescent="0.2">
      <c r="A15" s="173" t="s">
        <v>41</v>
      </c>
      <c r="B15" s="28" t="s">
        <v>42</v>
      </c>
      <c r="C15" s="175" t="s">
        <v>43</v>
      </c>
      <c r="D15" s="177" t="s">
        <v>44</v>
      </c>
      <c r="E15" s="177" t="s">
        <v>45</v>
      </c>
      <c r="F15" s="28" t="s">
        <v>52</v>
      </c>
      <c r="G15" s="177" t="s">
        <v>47</v>
      </c>
      <c r="H15" s="164" t="s">
        <v>48</v>
      </c>
      <c r="I15" s="165"/>
      <c r="J15" s="197"/>
      <c r="K15" s="197"/>
      <c r="L15" s="197"/>
      <c r="M15" s="198"/>
    </row>
    <row r="16" spans="1:13" ht="16.5" customHeight="1" thickBot="1" x14ac:dyDescent="0.25">
      <c r="A16" s="174"/>
      <c r="B16" s="29" t="s">
        <v>49</v>
      </c>
      <c r="C16" s="176"/>
      <c r="D16" s="176"/>
      <c r="E16" s="176"/>
      <c r="F16" s="29" t="s">
        <v>53</v>
      </c>
      <c r="G16" s="176"/>
      <c r="H16" s="166"/>
      <c r="I16" s="167"/>
      <c r="J16" s="197"/>
      <c r="K16" s="197"/>
      <c r="L16" s="197"/>
      <c r="M16" s="198"/>
    </row>
    <row r="17" spans="1:13" ht="15" customHeight="1" x14ac:dyDescent="0.2">
      <c r="A17" s="79">
        <v>1000</v>
      </c>
      <c r="B17" s="78">
        <v>10656.4</v>
      </c>
      <c r="C17" s="78">
        <v>10656.4</v>
      </c>
      <c r="D17" s="78">
        <v>76.099999999999994</v>
      </c>
      <c r="E17" s="78">
        <v>45.5</v>
      </c>
      <c r="F17" s="78">
        <v>0</v>
      </c>
      <c r="G17" s="78">
        <f t="shared" ref="G17:G20" si="4">+E17+F17</f>
        <v>45.5</v>
      </c>
      <c r="H17" s="162">
        <f t="shared" ref="H17:H21" si="5">IF(D17&lt;=0,0,(G17*100)/D17)</f>
        <v>59.789750328515119</v>
      </c>
      <c r="I17" s="163"/>
      <c r="J17" s="197"/>
      <c r="K17" s="197"/>
      <c r="L17" s="197"/>
      <c r="M17" s="198"/>
    </row>
    <row r="18" spans="1:13" ht="15" customHeight="1" x14ac:dyDescent="0.2">
      <c r="A18" s="79">
        <v>2000</v>
      </c>
      <c r="B18" s="78">
        <v>5286.5</v>
      </c>
      <c r="C18" s="78">
        <v>5286.5</v>
      </c>
      <c r="D18" s="78">
        <v>1842.2</v>
      </c>
      <c r="E18" s="78">
        <v>848.7</v>
      </c>
      <c r="F18" s="78">
        <v>14.1</v>
      </c>
      <c r="G18" s="78">
        <f t="shared" si="4"/>
        <v>862.80000000000007</v>
      </c>
      <c r="H18" s="119">
        <f t="shared" si="5"/>
        <v>46.835305612854192</v>
      </c>
      <c r="I18" s="120"/>
      <c r="J18" s="197"/>
      <c r="K18" s="197"/>
      <c r="L18" s="197"/>
      <c r="M18" s="198"/>
    </row>
    <row r="19" spans="1:13" ht="15" customHeight="1" x14ac:dyDescent="0.2">
      <c r="A19" s="79">
        <v>3000</v>
      </c>
      <c r="B19" s="78">
        <v>21121.8</v>
      </c>
      <c r="C19" s="78">
        <v>21121.8</v>
      </c>
      <c r="D19" s="78">
        <v>6164.5</v>
      </c>
      <c r="E19" s="78">
        <v>2996.2</v>
      </c>
      <c r="F19" s="78">
        <v>12.9</v>
      </c>
      <c r="G19" s="78">
        <f t="shared" si="4"/>
        <v>3009.1</v>
      </c>
      <c r="H19" s="119">
        <f t="shared" si="5"/>
        <v>48.813366858626004</v>
      </c>
      <c r="I19" s="120"/>
      <c r="J19" s="197"/>
      <c r="K19" s="197"/>
      <c r="L19" s="197"/>
      <c r="M19" s="198"/>
    </row>
    <row r="20" spans="1:13" ht="15" customHeight="1" thickBot="1" x14ac:dyDescent="0.25">
      <c r="A20" s="79">
        <v>4000</v>
      </c>
      <c r="B20" s="78">
        <v>4125.3999999999996</v>
      </c>
      <c r="C20" s="78">
        <v>4125.3999999999996</v>
      </c>
      <c r="D20" s="78">
        <v>1223.9000000000001</v>
      </c>
      <c r="E20" s="78">
        <v>1716.1</v>
      </c>
      <c r="F20" s="78">
        <v>0</v>
      </c>
      <c r="G20" s="78">
        <f t="shared" si="4"/>
        <v>1716.1</v>
      </c>
      <c r="H20" s="119">
        <f t="shared" si="5"/>
        <v>140.21570389737724</v>
      </c>
      <c r="I20" s="120"/>
      <c r="J20" s="197"/>
      <c r="K20" s="197"/>
      <c r="L20" s="197"/>
      <c r="M20" s="198"/>
    </row>
    <row r="21" spans="1:13" ht="22.5" customHeight="1" thickBot="1" x14ac:dyDescent="0.25">
      <c r="A21" s="25" t="s">
        <v>50</v>
      </c>
      <c r="B21" s="80">
        <f>SUM(B17:B20)</f>
        <v>41190.1</v>
      </c>
      <c r="C21" s="80">
        <f t="shared" ref="C21:G21" si="6">SUM(C17:C20)</f>
        <v>41190.1</v>
      </c>
      <c r="D21" s="80">
        <f t="shared" si="6"/>
        <v>9306.7000000000007</v>
      </c>
      <c r="E21" s="80">
        <f t="shared" si="6"/>
        <v>5606.5</v>
      </c>
      <c r="F21" s="80">
        <f t="shared" si="6"/>
        <v>27</v>
      </c>
      <c r="G21" s="80">
        <f t="shared" si="6"/>
        <v>5633.5</v>
      </c>
      <c r="H21" s="171">
        <f t="shared" si="5"/>
        <v>60.531659986891157</v>
      </c>
      <c r="I21" s="172"/>
      <c r="J21" s="199"/>
      <c r="K21" s="199"/>
      <c r="L21" s="199"/>
      <c r="M21" s="200"/>
    </row>
    <row r="22" spans="1:13" ht="18.75" customHeight="1" thickBot="1" x14ac:dyDescent="0.25">
      <c r="A22" s="39" t="s">
        <v>54</v>
      </c>
      <c r="B22" s="168" t="s">
        <v>69</v>
      </c>
      <c r="C22" s="169"/>
      <c r="D22" s="169"/>
      <c r="E22" s="169"/>
      <c r="F22" s="169"/>
      <c r="G22" s="169"/>
      <c r="H22" s="169"/>
      <c r="I22" s="170"/>
      <c r="J22" s="195" t="s">
        <v>71</v>
      </c>
      <c r="K22" s="195"/>
      <c r="L22" s="195"/>
      <c r="M22" s="196"/>
    </row>
    <row r="23" spans="1:13" ht="14.25" customHeight="1" thickBot="1" x14ac:dyDescent="0.25">
      <c r="A23" s="26"/>
      <c r="B23" s="27"/>
      <c r="C23" s="27"/>
      <c r="D23" s="144" t="s">
        <v>68</v>
      </c>
      <c r="E23" s="145"/>
      <c r="F23" s="145"/>
      <c r="G23" s="146"/>
      <c r="H23" s="182" t="s">
        <v>40</v>
      </c>
      <c r="I23" s="183"/>
      <c r="J23" s="197"/>
      <c r="K23" s="197"/>
      <c r="L23" s="197"/>
      <c r="M23" s="198"/>
    </row>
    <row r="24" spans="1:13" ht="8.25" customHeight="1" x14ac:dyDescent="0.2">
      <c r="A24" s="173" t="s">
        <v>41</v>
      </c>
      <c r="B24" s="28" t="s">
        <v>42</v>
      </c>
      <c r="C24" s="175" t="s">
        <v>43</v>
      </c>
      <c r="D24" s="177" t="s">
        <v>44</v>
      </c>
      <c r="E24" s="177" t="s">
        <v>45</v>
      </c>
      <c r="F24" s="177" t="s">
        <v>46</v>
      </c>
      <c r="G24" s="177" t="s">
        <v>47</v>
      </c>
      <c r="H24" s="184" t="s">
        <v>48</v>
      </c>
      <c r="I24" s="185"/>
      <c r="J24" s="197"/>
      <c r="K24" s="197"/>
      <c r="L24" s="197"/>
      <c r="M24" s="198"/>
    </row>
    <row r="25" spans="1:13" ht="18" customHeight="1" thickBot="1" x14ac:dyDescent="0.25">
      <c r="A25" s="174"/>
      <c r="B25" s="29" t="s">
        <v>49</v>
      </c>
      <c r="C25" s="176"/>
      <c r="D25" s="176"/>
      <c r="E25" s="176"/>
      <c r="F25" s="176"/>
      <c r="G25" s="176"/>
      <c r="H25" s="180"/>
      <c r="I25" s="181"/>
      <c r="J25" s="197"/>
      <c r="K25" s="197"/>
      <c r="L25" s="197"/>
      <c r="M25" s="198"/>
    </row>
    <row r="26" spans="1:13" ht="15" customHeight="1" x14ac:dyDescent="0.2">
      <c r="A26" s="79">
        <v>1000</v>
      </c>
      <c r="B26" s="78">
        <f>+B8+B17</f>
        <v>368464.80000000005</v>
      </c>
      <c r="C26" s="78">
        <f t="shared" ref="C26:G26" si="7">+C8+C17</f>
        <v>380192.60000000003</v>
      </c>
      <c r="D26" s="78">
        <f t="shared" si="7"/>
        <v>181420.30000000002</v>
      </c>
      <c r="E26" s="78">
        <f t="shared" si="7"/>
        <v>162545.79999999999</v>
      </c>
      <c r="F26" s="78">
        <f t="shared" si="7"/>
        <v>0</v>
      </c>
      <c r="G26" s="78">
        <f t="shared" si="7"/>
        <v>162545.79999999999</v>
      </c>
      <c r="H26" s="178">
        <f t="shared" ref="H26:H28" si="8">IF(D26&lt;=0,0,(G26*100)/D26)</f>
        <v>89.596257971131109</v>
      </c>
      <c r="I26" s="179"/>
      <c r="J26" s="197"/>
      <c r="K26" s="197"/>
      <c r="L26" s="197"/>
      <c r="M26" s="198"/>
    </row>
    <row r="27" spans="1:13" ht="15" customHeight="1" x14ac:dyDescent="0.2">
      <c r="A27" s="79">
        <v>2000</v>
      </c>
      <c r="B27" s="78">
        <f t="shared" ref="B27:G29" si="9">+B9+B18</f>
        <v>13316.7</v>
      </c>
      <c r="C27" s="78">
        <f t="shared" si="9"/>
        <v>16097.3</v>
      </c>
      <c r="D27" s="78">
        <f t="shared" si="9"/>
        <v>7078.7</v>
      </c>
      <c r="E27" s="78">
        <f t="shared" si="9"/>
        <v>8420.4</v>
      </c>
      <c r="F27" s="78">
        <f t="shared" si="9"/>
        <v>256.5</v>
      </c>
      <c r="G27" s="78">
        <f t="shared" si="9"/>
        <v>8676.9</v>
      </c>
      <c r="H27" s="119">
        <f t="shared" si="8"/>
        <v>122.57759193072175</v>
      </c>
      <c r="I27" s="120"/>
      <c r="J27" s="197"/>
      <c r="K27" s="197"/>
      <c r="L27" s="197"/>
      <c r="M27" s="198"/>
    </row>
    <row r="28" spans="1:13" ht="15" customHeight="1" x14ac:dyDescent="0.2">
      <c r="A28" s="79">
        <v>3000</v>
      </c>
      <c r="B28" s="78">
        <f t="shared" si="9"/>
        <v>80860.899999999994</v>
      </c>
      <c r="C28" s="78">
        <f t="shared" si="9"/>
        <v>78080.399999999994</v>
      </c>
      <c r="D28" s="78">
        <f t="shared" si="9"/>
        <v>30376.3</v>
      </c>
      <c r="E28" s="78">
        <f t="shared" si="9"/>
        <v>24605.600000000002</v>
      </c>
      <c r="F28" s="78">
        <f t="shared" si="9"/>
        <v>701.6</v>
      </c>
      <c r="G28" s="78">
        <f t="shared" si="9"/>
        <v>25307.200000000001</v>
      </c>
      <c r="H28" s="119">
        <f t="shared" si="8"/>
        <v>83.312319143542837</v>
      </c>
      <c r="I28" s="120"/>
      <c r="J28" s="197"/>
      <c r="K28" s="197"/>
      <c r="L28" s="197"/>
      <c r="M28" s="198"/>
    </row>
    <row r="29" spans="1:13" ht="15" customHeight="1" thickBot="1" x14ac:dyDescent="0.25">
      <c r="A29" s="79">
        <v>4000</v>
      </c>
      <c r="B29" s="78">
        <f t="shared" si="9"/>
        <v>9019.5999999999985</v>
      </c>
      <c r="C29" s="78">
        <f t="shared" si="9"/>
        <v>9019.5999999999985</v>
      </c>
      <c r="D29" s="78">
        <f t="shared" si="9"/>
        <v>3017.8</v>
      </c>
      <c r="E29" s="78">
        <f t="shared" si="9"/>
        <v>3824.6</v>
      </c>
      <c r="F29" s="78">
        <f t="shared" si="9"/>
        <v>9.6999999999999993</v>
      </c>
      <c r="G29" s="78">
        <f t="shared" si="9"/>
        <v>3834.2999999999997</v>
      </c>
      <c r="H29" s="119">
        <f>IF(D29&lt;=0,0,(G29*100)/D29)</f>
        <v>127.05613360726356</v>
      </c>
      <c r="I29" s="120"/>
      <c r="J29" s="197"/>
      <c r="K29" s="197"/>
      <c r="L29" s="197"/>
      <c r="M29" s="198"/>
    </row>
    <row r="30" spans="1:13" ht="15" customHeight="1" thickBot="1" x14ac:dyDescent="0.25">
      <c r="A30" s="25" t="s">
        <v>55</v>
      </c>
      <c r="B30" s="80">
        <f>SUM(B26:B29)</f>
        <v>471662</v>
      </c>
      <c r="C30" s="80">
        <f t="shared" ref="C30:G30" si="10">SUM(C26:C29)</f>
        <v>483389.9</v>
      </c>
      <c r="D30" s="80">
        <f t="shared" si="10"/>
        <v>221893.1</v>
      </c>
      <c r="E30" s="80">
        <f t="shared" si="10"/>
        <v>199396.4</v>
      </c>
      <c r="F30" s="80">
        <f t="shared" si="10"/>
        <v>967.80000000000007</v>
      </c>
      <c r="G30" s="80">
        <f t="shared" si="10"/>
        <v>200364.19999999998</v>
      </c>
      <c r="H30" s="203">
        <f>IF(D30&lt;=0,0,(G30*100)/D30)</f>
        <v>90.297625297947519</v>
      </c>
      <c r="I30" s="204"/>
      <c r="J30" s="199"/>
      <c r="K30" s="199"/>
      <c r="L30" s="199"/>
      <c r="M30" s="200"/>
    </row>
    <row r="31" spans="1:13" ht="10.5" customHeight="1" x14ac:dyDescent="0.2">
      <c r="A31" s="154" t="s">
        <v>56</v>
      </c>
      <c r="B31" s="40" t="s">
        <v>42</v>
      </c>
      <c r="C31" s="40" t="s">
        <v>57</v>
      </c>
      <c r="D31" s="154" t="s">
        <v>44</v>
      </c>
      <c r="E31" s="156" t="s">
        <v>58</v>
      </c>
      <c r="F31" s="205"/>
      <c r="G31" s="156" t="s">
        <v>40</v>
      </c>
      <c r="H31" s="157"/>
      <c r="I31" s="205"/>
      <c r="J31" s="186" t="s">
        <v>72</v>
      </c>
      <c r="K31" s="187"/>
      <c r="L31" s="187"/>
      <c r="M31" s="188"/>
    </row>
    <row r="32" spans="1:13" ht="22.5" customHeight="1" thickBot="1" x14ac:dyDescent="0.25">
      <c r="A32" s="155"/>
      <c r="B32" s="41" t="s">
        <v>49</v>
      </c>
      <c r="C32" s="41" t="s">
        <v>59</v>
      </c>
      <c r="D32" s="155"/>
      <c r="E32" s="159" t="s">
        <v>60</v>
      </c>
      <c r="F32" s="206"/>
      <c r="G32" s="159" t="s">
        <v>61</v>
      </c>
      <c r="H32" s="160"/>
      <c r="I32" s="206"/>
      <c r="J32" s="189"/>
      <c r="K32" s="190"/>
      <c r="L32" s="190"/>
      <c r="M32" s="191"/>
    </row>
    <row r="33" spans="1:13" ht="45" customHeight="1" x14ac:dyDescent="0.2">
      <c r="A33" s="82" t="s">
        <v>67</v>
      </c>
      <c r="B33" s="83">
        <v>424294</v>
      </c>
      <c r="C33" s="83">
        <v>434816.2</v>
      </c>
      <c r="D33" s="83">
        <v>201267.6</v>
      </c>
      <c r="E33" s="123">
        <v>179356.6</v>
      </c>
      <c r="F33" s="124"/>
      <c r="G33" s="127">
        <f t="shared" ref="G33" si="11">IF(D33&lt;=0,0,(E33*100/D33))</f>
        <v>89.113498645584286</v>
      </c>
      <c r="H33" s="128"/>
      <c r="I33" s="129"/>
      <c r="J33" s="189"/>
      <c r="K33" s="190"/>
      <c r="L33" s="190"/>
      <c r="M33" s="191"/>
    </row>
    <row r="34" spans="1:13" ht="54.95" customHeight="1" x14ac:dyDescent="0.2">
      <c r="A34" s="84" t="s">
        <v>62</v>
      </c>
      <c r="B34" s="85">
        <v>2336.6999999999998</v>
      </c>
      <c r="C34" s="85">
        <v>2336.6999999999998</v>
      </c>
      <c r="D34" s="85">
        <v>903.4</v>
      </c>
      <c r="E34" s="125">
        <v>923.5</v>
      </c>
      <c r="F34" s="126"/>
      <c r="G34" s="132">
        <f>IF(D34&lt;=0,0,(E34*100/D34))</f>
        <v>102.22492804959045</v>
      </c>
      <c r="H34" s="133"/>
      <c r="I34" s="134"/>
      <c r="J34" s="189"/>
      <c r="K34" s="190"/>
      <c r="L34" s="190"/>
      <c r="M34" s="191"/>
    </row>
    <row r="35" spans="1:13" ht="39.950000000000003" customHeight="1" thickBot="1" x14ac:dyDescent="0.25">
      <c r="A35" s="84" t="s">
        <v>63</v>
      </c>
      <c r="B35" s="86">
        <v>45031.3</v>
      </c>
      <c r="C35" s="86">
        <v>46237</v>
      </c>
      <c r="D35" s="86">
        <v>19722.2</v>
      </c>
      <c r="E35" s="130">
        <v>19116.3</v>
      </c>
      <c r="F35" s="131"/>
      <c r="G35" s="132">
        <f t="shared" ref="G35" si="12">IF(D35&lt;=0,0,(E35*100/D35))</f>
        <v>96.927827524312704</v>
      </c>
      <c r="H35" s="133"/>
      <c r="I35" s="134"/>
      <c r="J35" s="189"/>
      <c r="K35" s="190"/>
      <c r="L35" s="190"/>
      <c r="M35" s="191"/>
    </row>
    <row r="36" spans="1:13" ht="13.5" thickBot="1" x14ac:dyDescent="0.25">
      <c r="A36" s="87" t="s">
        <v>55</v>
      </c>
      <c r="B36" s="81">
        <f>SUM(B33:B35)</f>
        <v>471662</v>
      </c>
      <c r="C36" s="81">
        <f>SUM(C33:C35)</f>
        <v>483389.9</v>
      </c>
      <c r="D36" s="81">
        <f>SUM(D33:D35)</f>
        <v>221893.2</v>
      </c>
      <c r="E36" s="121">
        <f>SUM(E33:F35)</f>
        <v>199396.4</v>
      </c>
      <c r="F36" s="122"/>
      <c r="G36" s="135">
        <f>IF(D36&lt;=0,0,(E36*100/D36))</f>
        <v>89.861428831527959</v>
      </c>
      <c r="H36" s="136"/>
      <c r="I36" s="137"/>
      <c r="J36" s="192"/>
      <c r="K36" s="193"/>
      <c r="L36" s="193"/>
      <c r="M36" s="194"/>
    </row>
    <row r="38" spans="1:13" ht="15" x14ac:dyDescent="0.25">
      <c r="A38" s="10" t="s">
        <v>64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</sheetData>
  <mergeCells count="70">
    <mergeCell ref="J31:M36"/>
    <mergeCell ref="J5:M12"/>
    <mergeCell ref="J13:M21"/>
    <mergeCell ref="J22:M30"/>
    <mergeCell ref="A1:M1"/>
    <mergeCell ref="A2:M2"/>
    <mergeCell ref="H30:I30"/>
    <mergeCell ref="A31:A32"/>
    <mergeCell ref="D31:D32"/>
    <mergeCell ref="E31:F31"/>
    <mergeCell ref="E32:F32"/>
    <mergeCell ref="G31:I31"/>
    <mergeCell ref="G32:I32"/>
    <mergeCell ref="H28:I28"/>
    <mergeCell ref="H29:I29"/>
    <mergeCell ref="A24:A25"/>
    <mergeCell ref="H21:I21"/>
    <mergeCell ref="G24:G25"/>
    <mergeCell ref="H26:I26"/>
    <mergeCell ref="H25:I25"/>
    <mergeCell ref="H17:I17"/>
    <mergeCell ref="H19:I19"/>
    <mergeCell ref="H20:I20"/>
    <mergeCell ref="B22:I22"/>
    <mergeCell ref="D23:G23"/>
    <mergeCell ref="H23:I23"/>
    <mergeCell ref="H18:I18"/>
    <mergeCell ref="C24:C25"/>
    <mergeCell ref="D24:D25"/>
    <mergeCell ref="E24:E25"/>
    <mergeCell ref="F24:F25"/>
    <mergeCell ref="H24:I24"/>
    <mergeCell ref="H16:I16"/>
    <mergeCell ref="A15:A16"/>
    <mergeCell ref="C15:C16"/>
    <mergeCell ref="D15:D16"/>
    <mergeCell ref="E15:E16"/>
    <mergeCell ref="G15:G16"/>
    <mergeCell ref="B13:I13"/>
    <mergeCell ref="D14:G14"/>
    <mergeCell ref="H14:I14"/>
    <mergeCell ref="H15:I15"/>
    <mergeCell ref="H12:I12"/>
    <mergeCell ref="H8:I8"/>
    <mergeCell ref="H6:I6"/>
    <mergeCell ref="H7:I7"/>
    <mergeCell ref="H10:I10"/>
    <mergeCell ref="H11:I11"/>
    <mergeCell ref="H9:I9"/>
    <mergeCell ref="J3:M4"/>
    <mergeCell ref="D5:G5"/>
    <mergeCell ref="H5:I5"/>
    <mergeCell ref="A6:A7"/>
    <mergeCell ref="C6:C7"/>
    <mergeCell ref="D6:D7"/>
    <mergeCell ref="E6:E7"/>
    <mergeCell ref="F6:F7"/>
    <mergeCell ref="G6:G7"/>
    <mergeCell ref="A3:A4"/>
    <mergeCell ref="B3:I3"/>
    <mergeCell ref="B4:I4"/>
    <mergeCell ref="H27:I27"/>
    <mergeCell ref="E36:F36"/>
    <mergeCell ref="E33:F33"/>
    <mergeCell ref="E34:F34"/>
    <mergeCell ref="G33:I33"/>
    <mergeCell ref="E35:F35"/>
    <mergeCell ref="G34:I34"/>
    <mergeCell ref="G36:I36"/>
    <mergeCell ref="G35:I35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5.3.1.a (1)</vt:lpstr>
      <vt:lpstr>Anexo 5.3.1.a (2)</vt:lpstr>
    </vt:vector>
  </TitlesOfParts>
  <Manager/>
  <Company>SECODAM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</dc:title>
  <dc:subject/>
  <dc:creator>RMJ</dc:creator>
  <cp:keywords/>
  <dc:description/>
  <cp:lastModifiedBy>Jorge David Gómez Román</cp:lastModifiedBy>
  <cp:revision/>
  <cp:lastPrinted>2024-04-19T18:44:28Z</cp:lastPrinted>
  <dcterms:created xsi:type="dcterms:W3CDTF">2004-08-02T23:22:27Z</dcterms:created>
  <dcterms:modified xsi:type="dcterms:W3CDTF">2024-11-04T18:44:57Z</dcterms:modified>
  <cp:category/>
  <cp:contentStatus/>
</cp:coreProperties>
</file>